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filterPrivacy="1" codeName="ThisWorkbook" autoCompressPictures="0"/>
  <xr:revisionPtr revIDLastSave="10" documentId="13_ncr:1_{77E3168A-4352-4CA2-BC1B-295D39124A15}" xr6:coauthVersionLast="47" xr6:coauthVersionMax="47" xr10:uidLastSave="{CE751036-882F-438F-B3B6-F77A7244493D}"/>
  <bookViews>
    <workbookView xWindow="-108" yWindow="-108" windowWidth="23256" windowHeight="12456" tabRatio="788" activeTab="2" xr2:uid="{00000000-000D-0000-FFFF-FFFF00000000}"/>
  </bookViews>
  <sheets>
    <sheet name="1 月" sheetId="14" r:id="rId1"/>
    <sheet name="2 月" sheetId="15" r:id="rId2"/>
    <sheet name="3 月" sheetId="16" r:id="rId3"/>
    <sheet name="4 月" sheetId="17" r:id="rId4"/>
    <sheet name="5 月" sheetId="18" r:id="rId5"/>
    <sheet name="6 月" sheetId="19" r:id="rId6"/>
    <sheet name="7 月" sheetId="20" r:id="rId7"/>
    <sheet name="8 月" sheetId="21" r:id="rId8"/>
    <sheet name="9 月" sheetId="22" r:id="rId9"/>
    <sheet name="10 月" sheetId="23" r:id="rId10"/>
    <sheet name="11 月" sheetId="24" r:id="rId11"/>
    <sheet name="12 月" sheetId="25" r:id="rId12"/>
  </sheets>
  <definedNames>
    <definedName name="CalendarYear">'1 月'!$K$5</definedName>
    <definedName name="ColumnTitleRegion1..H12.1">'1 月'!$B$3</definedName>
    <definedName name="ColumnTitleRegion1..H12.10">'10 月'!$B$3</definedName>
    <definedName name="ColumnTitleRegion1..H12.11">'11 月'!$B$3</definedName>
    <definedName name="ColumnTitleRegion1..H12.12">'12 月'!$B$3</definedName>
    <definedName name="ColumnTitleRegion1..H12.2">'2 月'!$B$3</definedName>
    <definedName name="ColumnTitleRegion1..H12.3">'3 月'!$B$3</definedName>
    <definedName name="ColumnTitleRegion1..H12.4">'4 月'!$B$3</definedName>
    <definedName name="ColumnTitleRegion1..H12.5">'5 月'!$B$3</definedName>
    <definedName name="ColumnTitleRegion1..H12.6">'6 月'!$B$3</definedName>
    <definedName name="ColumnTitleRegion1..H12.7">'7 月'!$B$3</definedName>
    <definedName name="ColumnTitleRegion1..H12.8">'8 月'!$B$3</definedName>
    <definedName name="ColumnTitleRegion1..H12.9">'9 月'!$B$3</definedName>
    <definedName name="ColumnTitleRegion2..C14.1">'1 月'!$B$3</definedName>
    <definedName name="ColumnTitleRegion2..C14.10">'10 月'!$B$3</definedName>
    <definedName name="ColumnTitleRegion2..C14.11">'11 月'!$B$3</definedName>
    <definedName name="ColumnTitleRegion2..C14.12">'12 月'!$B$3</definedName>
    <definedName name="ColumnTitleRegion2..C14.2">'2 月'!$B$3</definedName>
    <definedName name="ColumnTitleRegion2..C14.3">'3 月'!$B$3</definedName>
    <definedName name="ColumnTitleRegion2..C14.4">'4 月'!$B$3</definedName>
    <definedName name="ColumnTitleRegion2..C14.5">'5 月'!$B$3</definedName>
    <definedName name="ColumnTitleRegion2..C14.6">'6 月'!$B$3</definedName>
    <definedName name="ColumnTitleRegion2..C14.7">'7 月'!$B$3</definedName>
    <definedName name="ColumnTitleRegion2..C14.8">'8 月'!$B$3</definedName>
    <definedName name="ColumnTitleRegion2..C14.9">'9 月'!$B$3</definedName>
    <definedName name="DaysAndWeeks">{0,1,2,3,4,5,6} + {0;1;2;3;4;5}*7</definedName>
    <definedName name="_xlnm.Print_Area" localSheetId="0">'1 月'!$A:$I</definedName>
    <definedName name="_xlnm.Print_Area" localSheetId="9">'10 月'!$A:$I</definedName>
    <definedName name="_xlnm.Print_Area" localSheetId="10">'11 月'!$A:$I</definedName>
    <definedName name="_xlnm.Print_Area" localSheetId="11">'12 月'!$A:$I</definedName>
    <definedName name="_xlnm.Print_Area" localSheetId="1">'2 月'!$A:$I</definedName>
    <definedName name="_xlnm.Print_Area" localSheetId="2">'3 月'!$A:$I</definedName>
    <definedName name="_xlnm.Print_Area" localSheetId="3">'4 月'!$A:$I</definedName>
    <definedName name="_xlnm.Print_Area" localSheetId="4">'5 月'!$A:$I</definedName>
    <definedName name="_xlnm.Print_Area" localSheetId="5">'6 月'!$A:$I</definedName>
    <definedName name="_xlnm.Print_Area" localSheetId="6">'7 月'!$A:$I</definedName>
    <definedName name="_xlnm.Print_Area" localSheetId="7">'8 月'!$A:$I</definedName>
    <definedName name="_xlnm.Print_Area" localSheetId="8">'9 月'!$A:$I</definedName>
    <definedName name="RowTitleRegion1..K3">'1 月'!$K$4</definedName>
    <definedName name="週の始まり">'1 月'!$L$5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4"/>
  <c r="B2" i="15"/>
  <c r="B14" i="15" a="1"/>
  <c r="B14" i="15" s="1"/>
  <c r="B12" i="15" a="1"/>
  <c r="B10" i="15" a="1"/>
  <c r="B8" i="15" a="1"/>
  <c r="B6" i="15" a="1"/>
  <c r="B4" i="15" a="1"/>
  <c r="B14" i="16" a="1"/>
  <c r="C14" i="16" s="1"/>
  <c r="F12" i="16"/>
  <c r="B12" i="16" a="1"/>
  <c r="G12" i="16" s="1"/>
  <c r="B10" i="16" a="1"/>
  <c r="G10" i="16" s="1"/>
  <c r="D8" i="16"/>
  <c r="B8" i="16"/>
  <c r="B8" i="16" a="1"/>
  <c r="G8" i="16" s="1"/>
  <c r="D6" i="16"/>
  <c r="B6" i="16" a="1"/>
  <c r="G6" i="16" s="1"/>
  <c r="F4" i="16"/>
  <c r="B4" i="16" a="1"/>
  <c r="G4" i="16" s="1"/>
  <c r="C14" i="17"/>
  <c r="B14" i="17" a="1"/>
  <c r="B14" i="17" s="1"/>
  <c r="B12" i="17" a="1"/>
  <c r="C12" i="17" s="1"/>
  <c r="B10" i="17" a="1"/>
  <c r="G10" i="17" s="1"/>
  <c r="G8" i="17"/>
  <c r="B8" i="17" a="1"/>
  <c r="C8" i="17" s="1"/>
  <c r="G6" i="17"/>
  <c r="C6" i="17"/>
  <c r="B6" i="17" a="1"/>
  <c r="B4" i="17" a="1"/>
  <c r="C4" i="17" s="1"/>
  <c r="C3" i="17" s="1"/>
  <c r="B14" i="18" a="1"/>
  <c r="C14" i="18" s="1"/>
  <c r="F12" i="18"/>
  <c r="B12" i="18" a="1"/>
  <c r="G12" i="18" s="1"/>
  <c r="B10" i="18" a="1"/>
  <c r="G10" i="18" s="1"/>
  <c r="D8" i="18"/>
  <c r="B8" i="18"/>
  <c r="B8" i="18" a="1"/>
  <c r="G8" i="18" s="1"/>
  <c r="D6" i="18"/>
  <c r="B6" i="18" a="1"/>
  <c r="G6" i="18" s="1"/>
  <c r="F4" i="18"/>
  <c r="B4" i="18" a="1"/>
  <c r="G4" i="18" s="1"/>
  <c r="B14" i="19" a="1"/>
  <c r="B14" i="19" s="1"/>
  <c r="B12" i="19" a="1"/>
  <c r="B10" i="19" a="1"/>
  <c r="B8" i="19" a="1"/>
  <c r="B6" i="19" a="1"/>
  <c r="H6" i="19" s="1"/>
  <c r="B4" i="19" a="1"/>
  <c r="H4" i="19" s="1"/>
  <c r="H3" i="19" s="1"/>
  <c r="B14" i="20" a="1"/>
  <c r="C14" i="20" s="1"/>
  <c r="B12" i="20" a="1"/>
  <c r="G12" i="20" s="1"/>
  <c r="B10" i="20"/>
  <c r="B10" i="20" a="1"/>
  <c r="G10" i="20" s="1"/>
  <c r="F8" i="20"/>
  <c r="D8" i="20"/>
  <c r="B8" i="20"/>
  <c r="B8" i="20" a="1"/>
  <c r="G8" i="20" s="1"/>
  <c r="F6" i="20"/>
  <c r="B6" i="20" a="1"/>
  <c r="G6" i="20" s="1"/>
  <c r="B4" i="20" a="1"/>
  <c r="G4" i="20" s="1"/>
  <c r="B14" i="21" a="1"/>
  <c r="B14" i="21" s="1"/>
  <c r="B12" i="21" a="1"/>
  <c r="G12" i="21" s="1"/>
  <c r="B10" i="21" a="1"/>
  <c r="G10" i="21" s="1"/>
  <c r="B8" i="21" a="1"/>
  <c r="G8" i="21" s="1"/>
  <c r="B6" i="21" a="1"/>
  <c r="G6" i="21" s="1"/>
  <c r="B4" i="21" a="1"/>
  <c r="G4" i="21" s="1"/>
  <c r="G3" i="21" s="1"/>
  <c r="B14" i="22" a="1"/>
  <c r="C14" i="22" s="1"/>
  <c r="F12" i="22"/>
  <c r="B12" i="22"/>
  <c r="B12" i="22" a="1"/>
  <c r="G12" i="22" s="1"/>
  <c r="B10" i="22" a="1"/>
  <c r="G10" i="22" s="1"/>
  <c r="B8" i="22"/>
  <c r="B8" i="22" a="1"/>
  <c r="G8" i="22" s="1"/>
  <c r="D6" i="22"/>
  <c r="B6" i="22" a="1"/>
  <c r="G6" i="22" s="1"/>
  <c r="D4" i="22"/>
  <c r="B4" i="22" a="1"/>
  <c r="G4" i="22" s="1"/>
  <c r="G3" i="22" s="1"/>
  <c r="B14" i="23" a="1"/>
  <c r="C14" i="23" s="1"/>
  <c r="B12" i="23" a="1"/>
  <c r="G12" i="23" s="1"/>
  <c r="B10" i="23" a="1"/>
  <c r="G10" i="23" s="1"/>
  <c r="B8" i="23" a="1"/>
  <c r="G8" i="23" s="1"/>
  <c r="B6" i="23" a="1"/>
  <c r="G6" i="23" s="1"/>
  <c r="B4" i="23" a="1"/>
  <c r="G4" i="23" s="1"/>
  <c r="G3" i="23" s="1"/>
  <c r="B14" i="24" a="1"/>
  <c r="C14" i="24" s="1"/>
  <c r="F12" i="24"/>
  <c r="B12" i="24"/>
  <c r="B12" i="24" a="1"/>
  <c r="G12" i="24" s="1"/>
  <c r="B10" i="24" a="1"/>
  <c r="G10" i="24" s="1"/>
  <c r="F8" i="24"/>
  <c r="D8" i="24"/>
  <c r="B8" i="24"/>
  <c r="B8" i="24" a="1"/>
  <c r="G8" i="24" s="1"/>
  <c r="D6" i="24"/>
  <c r="B6" i="24" a="1"/>
  <c r="G6" i="24" s="1"/>
  <c r="F4" i="24"/>
  <c r="B4" i="24"/>
  <c r="B4" i="24" a="1"/>
  <c r="G4" i="24" s="1"/>
  <c r="G3" i="24" s="1"/>
  <c r="B14" i="25" a="1"/>
  <c r="C14" i="25" s="1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G3" i="25" s="1"/>
  <c r="B14" i="14" a="1"/>
  <c r="C14" i="14" s="1"/>
  <c r="B12" i="14" a="1"/>
  <c r="G12" i="14" s="1"/>
  <c r="D10" i="14"/>
  <c r="B10" i="14"/>
  <c r="B10" i="14" a="1"/>
  <c r="G10" i="14" s="1"/>
  <c r="F8" i="14"/>
  <c r="D8" i="14"/>
  <c r="B8" i="14"/>
  <c r="B8" i="14" a="1"/>
  <c r="G8" i="14" s="1"/>
  <c r="F6" i="14"/>
  <c r="B6" i="14" a="1"/>
  <c r="G6" i="14" s="1"/>
  <c r="B4" i="14" a="1"/>
  <c r="G4" i="14" s="1"/>
  <c r="G3" i="14" s="1"/>
  <c r="G3" i="16"/>
  <c r="F3" i="16"/>
  <c r="G3" i="18"/>
  <c r="F3" i="18"/>
  <c r="G3" i="20"/>
  <c r="D3" i="22"/>
  <c r="F3" i="24"/>
  <c r="H10" i="22" l="1"/>
  <c r="D4" i="20"/>
  <c r="D3" i="20" s="1"/>
  <c r="B6" i="20"/>
  <c r="H8" i="20"/>
  <c r="F10" i="20"/>
  <c r="D12" i="20"/>
  <c r="B14" i="20"/>
  <c r="B4" i="18"/>
  <c r="H6" i="18"/>
  <c r="F8" i="18"/>
  <c r="D10" i="18"/>
  <c r="B12" i="18"/>
  <c r="G4" i="17"/>
  <c r="G3" i="17" s="1"/>
  <c r="C10" i="17"/>
  <c r="G12" i="17"/>
  <c r="B4" i="16"/>
  <c r="H6" i="16"/>
  <c r="F8" i="16"/>
  <c r="D10" i="16"/>
  <c r="B12" i="16"/>
  <c r="H4" i="14"/>
  <c r="H3" i="14" s="1"/>
  <c r="H12" i="14"/>
  <c r="H6" i="14"/>
  <c r="B12" i="14"/>
  <c r="H4" i="24"/>
  <c r="H3" i="24" s="1"/>
  <c r="F6" i="24"/>
  <c r="B10" i="24"/>
  <c r="H12" i="24"/>
  <c r="F4" i="22"/>
  <c r="F3" i="22" s="1"/>
  <c r="F6" i="22"/>
  <c r="D8" i="22"/>
  <c r="B10" i="22"/>
  <c r="H12" i="22"/>
  <c r="F4" i="20"/>
  <c r="F3" i="20" s="1"/>
  <c r="D6" i="20"/>
  <c r="H10" i="20"/>
  <c r="F12" i="20"/>
  <c r="D4" i="18"/>
  <c r="D3" i="18" s="1"/>
  <c r="B6" i="18"/>
  <c r="H8" i="18"/>
  <c r="F10" i="18"/>
  <c r="D12" i="18"/>
  <c r="B14" i="18"/>
  <c r="D4" i="16"/>
  <c r="D3" i="16" s="1"/>
  <c r="B6" i="16"/>
  <c r="H8" i="16"/>
  <c r="F10" i="16"/>
  <c r="D12" i="16"/>
  <c r="B14" i="16"/>
  <c r="H10" i="24"/>
  <c r="B4" i="14"/>
  <c r="D4" i="14"/>
  <c r="D3" i="14" s="1"/>
  <c r="B6" i="14"/>
  <c r="H8" i="14"/>
  <c r="F10" i="14"/>
  <c r="D12" i="14"/>
  <c r="B14" i="14"/>
  <c r="H6" i="24"/>
  <c r="D10" i="24"/>
  <c r="H6" i="22"/>
  <c r="F8" i="22"/>
  <c r="D10" i="22"/>
  <c r="H4" i="20"/>
  <c r="H3" i="20" s="1"/>
  <c r="H12" i="20"/>
  <c r="H10" i="18"/>
  <c r="H10" i="16"/>
  <c r="F4" i="14"/>
  <c r="F3" i="14" s="1"/>
  <c r="D6" i="14"/>
  <c r="H10" i="14"/>
  <c r="F12" i="14"/>
  <c r="D4" i="24"/>
  <c r="D3" i="24" s="1"/>
  <c r="B6" i="24"/>
  <c r="H8" i="24"/>
  <c r="F10" i="24"/>
  <c r="D12" i="24"/>
  <c r="B14" i="24"/>
  <c r="B4" i="22"/>
  <c r="B6" i="22"/>
  <c r="H8" i="22"/>
  <c r="F10" i="22"/>
  <c r="D12" i="22"/>
  <c r="B14" i="22"/>
  <c r="B4" i="20"/>
  <c r="H6" i="20"/>
  <c r="D10" i="20"/>
  <c r="B12" i="20"/>
  <c r="H4" i="18"/>
  <c r="H3" i="18" s="1"/>
  <c r="F6" i="18"/>
  <c r="B10" i="18"/>
  <c r="H12" i="18"/>
  <c r="H4" i="16"/>
  <c r="H3" i="16" s="1"/>
  <c r="F6" i="16"/>
  <c r="B10" i="16"/>
  <c r="H12" i="16"/>
  <c r="C4" i="14"/>
  <c r="C3" i="14" s="1"/>
  <c r="E4" i="14"/>
  <c r="E3" i="14" s="1"/>
  <c r="C6" i="14"/>
  <c r="E6" i="14"/>
  <c r="C8" i="14"/>
  <c r="E8" i="14"/>
  <c r="C10" i="14"/>
  <c r="E10" i="14"/>
  <c r="C12" i="14"/>
  <c r="E12" i="14"/>
  <c r="B4" i="25"/>
  <c r="D4" i="25"/>
  <c r="D3" i="25" s="1"/>
  <c r="F4" i="25"/>
  <c r="F3" i="25" s="1"/>
  <c r="H4" i="25"/>
  <c r="H3" i="25" s="1"/>
  <c r="B6" i="25"/>
  <c r="D6" i="25"/>
  <c r="F6" i="25"/>
  <c r="H6" i="25"/>
  <c r="B8" i="25"/>
  <c r="D8" i="25"/>
  <c r="F8" i="25"/>
  <c r="H8" i="25"/>
  <c r="B10" i="25"/>
  <c r="D10" i="25"/>
  <c r="F10" i="25"/>
  <c r="H10" i="25"/>
  <c r="B12" i="25"/>
  <c r="D12" i="25"/>
  <c r="F12" i="25"/>
  <c r="H12" i="25"/>
  <c r="B14" i="25"/>
  <c r="C4" i="24"/>
  <c r="C3" i="24" s="1"/>
  <c r="E4" i="24"/>
  <c r="E3" i="24" s="1"/>
  <c r="C6" i="24"/>
  <c r="E6" i="24"/>
  <c r="C8" i="24"/>
  <c r="E8" i="24"/>
  <c r="C10" i="24"/>
  <c r="E10" i="24"/>
  <c r="C12" i="24"/>
  <c r="E12" i="24"/>
  <c r="B4" i="23"/>
  <c r="D4" i="23"/>
  <c r="D3" i="23" s="1"/>
  <c r="F4" i="23"/>
  <c r="F3" i="23" s="1"/>
  <c r="H4" i="23"/>
  <c r="H3" i="23" s="1"/>
  <c r="B6" i="23"/>
  <c r="D6" i="23"/>
  <c r="F6" i="23"/>
  <c r="H6" i="23"/>
  <c r="B8" i="23"/>
  <c r="D8" i="23"/>
  <c r="F8" i="23"/>
  <c r="H8" i="23"/>
  <c r="B10" i="23"/>
  <c r="D10" i="23"/>
  <c r="F10" i="23"/>
  <c r="H10" i="23"/>
  <c r="B12" i="23"/>
  <c r="D12" i="23"/>
  <c r="F12" i="23"/>
  <c r="H12" i="23"/>
  <c r="B14" i="23"/>
  <c r="C4" i="22"/>
  <c r="C3" i="22" s="1"/>
  <c r="E4" i="22"/>
  <c r="E3" i="22" s="1"/>
  <c r="H4" i="22"/>
  <c r="H3" i="22" s="1"/>
  <c r="C4" i="21"/>
  <c r="C3" i="21" s="1"/>
  <c r="C6" i="21"/>
  <c r="C8" i="21"/>
  <c r="C10" i="21"/>
  <c r="C12" i="21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C4" i="23"/>
  <c r="C3" i="23" s="1"/>
  <c r="E4" i="23"/>
  <c r="E3" i="23" s="1"/>
  <c r="C6" i="23"/>
  <c r="E6" i="23"/>
  <c r="C8" i="23"/>
  <c r="E8" i="23"/>
  <c r="C10" i="23"/>
  <c r="E10" i="23"/>
  <c r="C12" i="23"/>
  <c r="E12" i="23"/>
  <c r="H4" i="21"/>
  <c r="H3" i="21" s="1"/>
  <c r="F4" i="21"/>
  <c r="F3" i="21" s="1"/>
  <c r="D4" i="21"/>
  <c r="D3" i="21" s="1"/>
  <c r="B4" i="21"/>
  <c r="E4" i="21"/>
  <c r="E3" i="21" s="1"/>
  <c r="H6" i="21"/>
  <c r="F6" i="21"/>
  <c r="D6" i="21"/>
  <c r="B6" i="21"/>
  <c r="E6" i="21"/>
  <c r="H8" i="21"/>
  <c r="F8" i="21"/>
  <c r="D8" i="21"/>
  <c r="B8" i="21"/>
  <c r="E8" i="21"/>
  <c r="H10" i="21"/>
  <c r="F10" i="21"/>
  <c r="D10" i="21"/>
  <c r="B10" i="21"/>
  <c r="E10" i="21"/>
  <c r="H12" i="21"/>
  <c r="F12" i="21"/>
  <c r="D12" i="21"/>
  <c r="B12" i="21"/>
  <c r="E12" i="21"/>
  <c r="C14" i="21"/>
  <c r="C4" i="19"/>
  <c r="C3" i="19" s="1"/>
  <c r="E4" i="19"/>
  <c r="E3" i="19" s="1"/>
  <c r="G4" i="19"/>
  <c r="G3" i="19" s="1"/>
  <c r="C6" i="19"/>
  <c r="E6" i="19"/>
  <c r="G6" i="19"/>
  <c r="H8" i="19"/>
  <c r="F8" i="19"/>
  <c r="C8" i="19"/>
  <c r="E8" i="19"/>
  <c r="H10" i="19"/>
  <c r="F10" i="19"/>
  <c r="D10" i="19"/>
  <c r="B10" i="19"/>
  <c r="E10" i="19"/>
  <c r="H12" i="19"/>
  <c r="F12" i="19"/>
  <c r="D12" i="19"/>
  <c r="B12" i="19"/>
  <c r="E12" i="19"/>
  <c r="H4" i="15"/>
  <c r="H3" i="15" s="1"/>
  <c r="F4" i="15"/>
  <c r="F3" i="15" s="1"/>
  <c r="D4" i="15"/>
  <c r="D3" i="15" s="1"/>
  <c r="B4" i="15"/>
  <c r="E4" i="15"/>
  <c r="E3" i="15" s="1"/>
  <c r="H6" i="15"/>
  <c r="F6" i="15"/>
  <c r="D6" i="15"/>
  <c r="B6" i="15"/>
  <c r="E6" i="15"/>
  <c r="H8" i="15"/>
  <c r="F8" i="15"/>
  <c r="D8" i="15"/>
  <c r="B8" i="15"/>
  <c r="E8" i="15"/>
  <c r="H10" i="15"/>
  <c r="F10" i="15"/>
  <c r="D10" i="15"/>
  <c r="B10" i="15"/>
  <c r="E10" i="15"/>
  <c r="H12" i="15"/>
  <c r="F12" i="15"/>
  <c r="D12" i="15"/>
  <c r="B12" i="15"/>
  <c r="E12" i="15"/>
  <c r="C6" i="22"/>
  <c r="E6" i="22"/>
  <c r="C8" i="22"/>
  <c r="E8" i="22"/>
  <c r="C10" i="22"/>
  <c r="E10" i="22"/>
  <c r="C12" i="22"/>
  <c r="E12" i="22"/>
  <c r="C4" i="20"/>
  <c r="C3" i="20" s="1"/>
  <c r="E4" i="20"/>
  <c r="E3" i="20" s="1"/>
  <c r="C6" i="20"/>
  <c r="E6" i="20"/>
  <c r="C8" i="20"/>
  <c r="E8" i="20"/>
  <c r="C10" i="20"/>
  <c r="E10" i="20"/>
  <c r="C12" i="20"/>
  <c r="E12" i="20"/>
  <c r="B4" i="19"/>
  <c r="D4" i="19"/>
  <c r="D3" i="19" s="1"/>
  <c r="F4" i="19"/>
  <c r="F3" i="19" s="1"/>
  <c r="B6" i="19"/>
  <c r="D6" i="19"/>
  <c r="F6" i="19"/>
  <c r="B8" i="19"/>
  <c r="D8" i="19"/>
  <c r="G8" i="19"/>
  <c r="C10" i="19"/>
  <c r="G10" i="19"/>
  <c r="C12" i="19"/>
  <c r="G12" i="19"/>
  <c r="C14" i="19"/>
  <c r="H4" i="17"/>
  <c r="H3" i="17" s="1"/>
  <c r="F4" i="17"/>
  <c r="F3" i="17" s="1"/>
  <c r="D4" i="17"/>
  <c r="D3" i="17" s="1"/>
  <c r="B4" i="17"/>
  <c r="E4" i="17"/>
  <c r="E3" i="17" s="1"/>
  <c r="H6" i="17"/>
  <c r="F6" i="17"/>
  <c r="D6" i="17"/>
  <c r="B6" i="17"/>
  <c r="E6" i="17"/>
  <c r="H8" i="17"/>
  <c r="F8" i="17"/>
  <c r="D8" i="17"/>
  <c r="B8" i="17"/>
  <c r="E8" i="17"/>
  <c r="H10" i="17"/>
  <c r="F10" i="17"/>
  <c r="D10" i="17"/>
  <c r="B10" i="17"/>
  <c r="E10" i="17"/>
  <c r="H12" i="17"/>
  <c r="F12" i="17"/>
  <c r="D12" i="17"/>
  <c r="B12" i="17"/>
  <c r="E12" i="17"/>
  <c r="C4" i="15"/>
  <c r="C3" i="15" s="1"/>
  <c r="G4" i="15"/>
  <c r="G3" i="15" s="1"/>
  <c r="C6" i="15"/>
  <c r="G6" i="15"/>
  <c r="C8" i="15"/>
  <c r="G8" i="15"/>
  <c r="C10" i="15"/>
  <c r="G10" i="15"/>
  <c r="C12" i="15"/>
  <c r="G12" i="15"/>
  <c r="C14" i="15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6"/>
  <c r="C3" i="16" s="1"/>
  <c r="E4" i="16"/>
  <c r="E3" i="16" s="1"/>
  <c r="C6" i="16"/>
  <c r="E6" i="16"/>
  <c r="C8" i="16"/>
  <c r="E8" i="16"/>
  <c r="C10" i="16"/>
  <c r="E10" i="16"/>
  <c r="C12" i="16"/>
  <c r="E12" i="16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<sst xmlns="http://schemas.openxmlformats.org/spreadsheetml/2006/main" count="63" uniqueCount="37">
  <si>
    <t>メモ</t>
  </si>
  <si>
    <t xml:space="preserve"> </t>
  </si>
  <si>
    <t>予定表の設定</t>
  </si>
  <si>
    <t>年</t>
  </si>
  <si>
    <t>週の始まり</t>
  </si>
  <si>
    <t>日曜日</t>
  </si>
  <si>
    <r>
      <rPr>
        <b/>
        <sz val="10"/>
        <color theme="1" tint="0.14999847407452621"/>
        <rFont val="Meiryo UI"/>
        <family val="3"/>
        <charset val="128"/>
      </rPr>
      <t>内科：</t>
    </r>
    <r>
      <rPr>
        <b/>
        <sz val="10"/>
        <color rgb="FFFF0000"/>
        <rFont val="Meiryo UI"/>
        <family val="3"/>
        <charset val="128"/>
      </rPr>
      <t>休診</t>
    </r>
    <r>
      <rPr>
        <b/>
        <sz val="10"/>
        <color theme="1" tint="0.14999847407452621"/>
        <rFont val="Meiryo UI"/>
        <family val="3"/>
        <charset val="128"/>
      </rPr>
      <t xml:space="preserve">
※耳鼻科・皮膚科通常通り</t>
    </r>
    <phoneticPr fontId="1" type="noConversion"/>
  </si>
  <si>
    <r>
      <rPr>
        <b/>
        <sz val="10"/>
        <color theme="1" tint="0.14999847407452621"/>
        <rFont val="Meiryo UI"/>
        <family val="3"/>
        <charset val="128"/>
      </rPr>
      <t>内科：</t>
    </r>
    <r>
      <rPr>
        <b/>
        <sz val="10"/>
        <color rgb="FFFF0000"/>
        <rFont val="Meiryo UI"/>
        <family val="3"/>
        <charset val="128"/>
      </rPr>
      <t>休診</t>
    </r>
    <r>
      <rPr>
        <b/>
        <sz val="10"/>
        <color theme="1" tint="0.14999847407452621"/>
        <rFont val="Meiryo UI"/>
        <family val="3"/>
        <charset val="128"/>
      </rPr>
      <t xml:space="preserve">
※耳鼻科・皮膚科通常通り</t>
    </r>
    <rPh sb="0" eb="2">
      <t>ﾅｲｶ</t>
    </rPh>
    <rPh sb="3" eb="5">
      <t>ｷｭｳｼﾝ</t>
    </rPh>
    <rPh sb="7" eb="10">
      <t>ｼﾞﾋﾞｶ</t>
    </rPh>
    <rPh sb="11" eb="14">
      <t>ﾋﾌｶ</t>
    </rPh>
    <rPh sb="14" eb="17">
      <t>ﾂｳｼﾞｮｳﾄﾞｵ</t>
    </rPh>
    <phoneticPr fontId="1" type="noConversion"/>
  </si>
  <si>
    <r>
      <rPr>
        <b/>
        <sz val="10"/>
        <color rgb="FFFF0000"/>
        <rFont val="Meiryo UI"/>
        <family val="3"/>
        <charset val="128"/>
      </rPr>
      <t>★祝日</t>
    </r>
    <r>
      <rPr>
        <b/>
        <sz val="10"/>
        <color theme="1" tint="0.14999847407452621"/>
        <rFont val="Meiryo UI"/>
        <family val="3"/>
        <charset val="128"/>
      </rPr>
      <t xml:space="preserve">
耳鼻科：</t>
    </r>
    <r>
      <rPr>
        <b/>
        <sz val="10"/>
        <color rgb="FF0070C0"/>
        <rFont val="Meiryo UI"/>
        <family val="3"/>
        <charset val="128"/>
      </rPr>
      <t>長谷川医師</t>
    </r>
    <r>
      <rPr>
        <b/>
        <sz val="10"/>
        <color rgb="FFEA58BD"/>
        <rFont val="Meiryo UI"/>
        <family val="3"/>
        <charset val="128"/>
      </rPr>
      <t xml:space="preserve">
</t>
    </r>
    <r>
      <rPr>
        <b/>
        <sz val="10"/>
        <color theme="1"/>
        <rFont val="Meiryo UI"/>
        <family val="3"/>
        <charset val="128"/>
      </rPr>
      <t>皮膚科：</t>
    </r>
    <r>
      <rPr>
        <b/>
        <sz val="10"/>
        <color rgb="FFF573BA"/>
        <rFont val="Meiryo UI"/>
        <family val="3"/>
        <charset val="128"/>
      </rPr>
      <t>岡村医師</t>
    </r>
    <r>
      <rPr>
        <b/>
        <sz val="10"/>
        <color rgb="FFEA58BD"/>
        <rFont val="Meiryo UI"/>
        <family val="3"/>
        <charset val="128"/>
      </rPr>
      <t xml:space="preserve">
</t>
    </r>
    <r>
      <rPr>
        <b/>
        <sz val="10"/>
        <color theme="1" tint="0.14999847407452621"/>
        <rFont val="Meiryo UI"/>
        <family val="3"/>
        <charset val="128"/>
      </rPr>
      <t>内科：</t>
    </r>
    <r>
      <rPr>
        <b/>
        <sz val="10"/>
        <color rgb="FFFF0000"/>
        <rFont val="Meiryo UI"/>
        <family val="3"/>
        <charset val="128"/>
      </rPr>
      <t>休診</t>
    </r>
    <rPh sb="1" eb="3">
      <t>ｼｭｸｼﾞﾂ</t>
    </rPh>
    <rPh sb="4" eb="7">
      <t>ｼﾞﾋﾞｶ</t>
    </rPh>
    <rPh sb="8" eb="13">
      <t>ﾊｾｶﾞﾜｲｼ</t>
    </rPh>
    <rPh sb="14" eb="17">
      <t>ﾋﾌｶ</t>
    </rPh>
    <rPh sb="18" eb="22">
      <t>ｵｶﾑﾗｲｼ</t>
    </rPh>
    <rPh sb="23" eb="25">
      <t>ﾅｲｶ</t>
    </rPh>
    <rPh sb="26" eb="28">
      <t>ｷｭｳｼﾝ</t>
    </rPh>
    <phoneticPr fontId="1" type="noConversion"/>
  </si>
  <si>
    <t>全科目休診</t>
    <rPh sb="0" eb="5">
      <t>ｾﾞﾝｶﾓｸｷｭｳｼﾝ</t>
    </rPh>
    <phoneticPr fontId="1" type="noConversion"/>
  </si>
  <si>
    <r>
      <rPr>
        <b/>
        <sz val="10"/>
        <color theme="1" tint="0.14999847407452621"/>
        <rFont val="Meiryo UI"/>
        <family val="3"/>
        <charset val="128"/>
      </rPr>
      <t>耳鼻科：</t>
    </r>
    <r>
      <rPr>
        <b/>
        <sz val="10"/>
        <color rgb="FF0070C0"/>
        <rFont val="Meiryo UI"/>
        <family val="3"/>
        <charset val="128"/>
      </rPr>
      <t>長谷川医師</t>
    </r>
    <r>
      <rPr>
        <b/>
        <sz val="10"/>
        <color theme="1" tint="0.14999847407452621"/>
        <rFont val="Meiryo UI"/>
        <family val="3"/>
        <charset val="128"/>
      </rPr>
      <t xml:space="preserve">
皮膚科：</t>
    </r>
    <r>
      <rPr>
        <b/>
        <sz val="10"/>
        <color rgb="FFF573BA"/>
        <rFont val="Meiryo UI"/>
        <family val="3"/>
        <charset val="128"/>
      </rPr>
      <t>岡村医師</t>
    </r>
    <r>
      <rPr>
        <b/>
        <sz val="10"/>
        <color theme="1" tint="0.14999847407452621"/>
        <rFont val="Meiryo UI"/>
        <family val="3"/>
        <charset val="128"/>
      </rPr>
      <t xml:space="preserve">
内科：</t>
    </r>
    <r>
      <rPr>
        <b/>
        <sz val="10"/>
        <color rgb="FFFF0000"/>
        <rFont val="Meiryo UI"/>
        <family val="3"/>
        <charset val="128"/>
      </rPr>
      <t>休診</t>
    </r>
    <rPh sb="0" eb="3">
      <t>ｼﾞﾋﾞｶ</t>
    </rPh>
    <rPh sb="4" eb="9">
      <t>ﾊｾｶﾞﾜｲｼ</t>
    </rPh>
    <rPh sb="10" eb="13">
      <t>ﾋﾌｶ</t>
    </rPh>
    <rPh sb="14" eb="18">
      <t>ｵｶﾑﾗｲｼ</t>
    </rPh>
    <rPh sb="19" eb="21">
      <t>ﾅｲｶ</t>
    </rPh>
    <rPh sb="22" eb="24">
      <t>ｷｭｳｼﾝ</t>
    </rPh>
    <phoneticPr fontId="1" type="noConversion"/>
  </si>
  <si>
    <r>
      <t xml:space="preserve">記載のない日は通常通り、各科目の医師が診察を行います。医師の変更がある日のみ記載しております。
</t>
    </r>
    <r>
      <rPr>
        <b/>
        <sz val="12"/>
        <color rgb="FFFF0000"/>
        <rFont val="Meiryo UI"/>
        <family val="3"/>
        <charset val="128"/>
      </rPr>
      <t>※12/31から1/4まで年末年始のお休みです。</t>
    </r>
    <rPh sb="0" eb="2">
      <t>ｷｻｲ</t>
    </rPh>
    <rPh sb="5" eb="6">
      <t>ﾋ</t>
    </rPh>
    <rPh sb="7" eb="10">
      <t>ﾂｳｼﾞｮｳﾄﾞｵ</t>
    </rPh>
    <rPh sb="12" eb="15">
      <t>ｶｸｶﾓｸ</t>
    </rPh>
    <rPh sb="16" eb="18">
      <t>ｲｼ</t>
    </rPh>
    <rPh sb="19" eb="21">
      <t>ｼﾝｻﾂ</t>
    </rPh>
    <rPh sb="22" eb="23">
      <t>ｵｺﾅ</t>
    </rPh>
    <rPh sb="27" eb="29">
      <t>ｲｼ</t>
    </rPh>
    <rPh sb="30" eb="32">
      <t>ﾍﾝｺｳ</t>
    </rPh>
    <rPh sb="35" eb="36">
      <t>ﾋ</t>
    </rPh>
    <rPh sb="38" eb="40">
      <t>ｷｻｲ</t>
    </rPh>
    <rPh sb="61" eb="65">
      <t>ﾈﾝﾏﾂﾈﾝｼ</t>
    </rPh>
    <rPh sb="67" eb="68">
      <t>ﾔｽ</t>
    </rPh>
    <phoneticPr fontId="1" type="noConversion"/>
  </si>
  <si>
    <r>
      <t>耳鼻科：</t>
    </r>
    <r>
      <rPr>
        <b/>
        <sz val="10"/>
        <color rgb="FF0070C0"/>
        <rFont val="Meiryo UI"/>
        <family val="3"/>
        <charset val="128"/>
      </rPr>
      <t xml:space="preserve">中野医師
</t>
    </r>
    <r>
      <rPr>
        <b/>
        <sz val="10"/>
        <color theme="1"/>
        <rFont val="Meiryo UI"/>
        <family val="3"/>
        <charset val="128"/>
      </rPr>
      <t>内科：</t>
    </r>
    <r>
      <rPr>
        <b/>
        <sz val="10"/>
        <color rgb="FFFF0000"/>
        <rFont val="Meiryo UI"/>
        <family val="3"/>
        <charset val="128"/>
      </rPr>
      <t>休診</t>
    </r>
    <r>
      <rPr>
        <b/>
        <sz val="10"/>
        <color theme="1" tint="0.14999847407452621"/>
        <rFont val="Meiryo UI"/>
        <family val="3"/>
        <charset val="128"/>
      </rPr>
      <t xml:space="preserve">
※皮膚科通常通り</t>
    </r>
    <rPh sb="0" eb="3">
      <t>ｼﾞﾋﾞｶ</t>
    </rPh>
    <rPh sb="4" eb="8">
      <t>ﾅｶﾉｲｼ</t>
    </rPh>
    <rPh sb="9" eb="11">
      <t>ﾅｲｶ</t>
    </rPh>
    <rPh sb="12" eb="14">
      <t>ｷｭｳｼﾝ</t>
    </rPh>
    <rPh sb="16" eb="19">
      <t>ﾋﾌｶ</t>
    </rPh>
    <rPh sb="19" eb="22">
      <t>ﾂｳｼﾞｮｳﾄﾞｵ</t>
    </rPh>
    <phoneticPr fontId="1" type="noConversion"/>
  </si>
  <si>
    <r>
      <t>耳鼻科AM：</t>
    </r>
    <r>
      <rPr>
        <b/>
        <sz val="10"/>
        <color rgb="FF0070C0"/>
        <rFont val="Meiryo UI"/>
        <family val="3"/>
        <charset val="128"/>
      </rPr>
      <t>中野医師</t>
    </r>
    <r>
      <rPr>
        <b/>
        <sz val="10"/>
        <color theme="1" tint="0.14999847407452621"/>
        <rFont val="Meiryo UI"/>
        <family val="3"/>
        <charset val="128"/>
      </rPr>
      <t xml:space="preserve">
　　　　PM：</t>
    </r>
    <r>
      <rPr>
        <b/>
        <sz val="10"/>
        <color rgb="FFF573BA"/>
        <rFont val="Meiryo UI"/>
        <family val="3"/>
        <charset val="128"/>
      </rPr>
      <t>東山医師</t>
    </r>
    <r>
      <rPr>
        <b/>
        <sz val="10"/>
        <color theme="1" tint="0.14999847407452621"/>
        <rFont val="Meiryo UI"/>
        <family val="3"/>
        <charset val="128"/>
      </rPr>
      <t xml:space="preserve">
内科：</t>
    </r>
    <r>
      <rPr>
        <b/>
        <sz val="10"/>
        <color rgb="FFFF0000"/>
        <rFont val="Meiryo UI"/>
        <family val="3"/>
        <charset val="128"/>
      </rPr>
      <t>休診</t>
    </r>
    <r>
      <rPr>
        <b/>
        <sz val="10"/>
        <color theme="1" tint="0.14999847407452621"/>
        <rFont val="Meiryo UI"/>
        <family val="3"/>
        <charset val="128"/>
      </rPr>
      <t xml:space="preserve">
※皮膚科通常通り</t>
    </r>
    <rPh sb="0" eb="3">
      <t>ｼﾞﾋﾞｶ</t>
    </rPh>
    <rPh sb="6" eb="10">
      <t>ﾅｶﾉｲｼ</t>
    </rPh>
    <rPh sb="18" eb="20">
      <t>ﾋｶﾞｼﾔﾏ</t>
    </rPh>
    <rPh sb="20" eb="22">
      <t>ｲｼ</t>
    </rPh>
    <phoneticPr fontId="1" type="noConversion"/>
  </si>
  <si>
    <r>
      <rPr>
        <b/>
        <sz val="10"/>
        <color theme="1" tint="0.14999847407452621"/>
        <rFont val="Meiryo UI"/>
        <family val="3"/>
        <charset val="128"/>
      </rPr>
      <t>耳鼻科AM：</t>
    </r>
    <r>
      <rPr>
        <b/>
        <sz val="10"/>
        <color rgb="FFF573BA"/>
        <rFont val="Meiryo UI"/>
        <family val="3"/>
        <charset val="128"/>
      </rPr>
      <t>東山医師</t>
    </r>
    <r>
      <rPr>
        <b/>
        <sz val="10"/>
        <color theme="1" tint="0.14999847407452621"/>
        <rFont val="Meiryo UI"/>
        <family val="3"/>
        <charset val="128"/>
      </rPr>
      <t xml:space="preserve">
　　　　　PM：</t>
    </r>
    <r>
      <rPr>
        <b/>
        <sz val="10"/>
        <color rgb="FF0070C0"/>
        <rFont val="Meiryo UI"/>
        <family val="3"/>
        <charset val="128"/>
      </rPr>
      <t>長谷川医師</t>
    </r>
    <r>
      <rPr>
        <b/>
        <sz val="10"/>
        <color theme="1" tint="0.14999847407452621"/>
        <rFont val="Meiryo UI"/>
        <family val="3"/>
        <charset val="128"/>
      </rPr>
      <t xml:space="preserve">
※皮膚科・内科通常通り</t>
    </r>
    <rPh sb="0" eb="3">
      <t>ｼﾞﾋﾞｶ</t>
    </rPh>
    <rPh sb="6" eb="10">
      <t>ﾋｶﾞｼﾔﾏｲｼ</t>
    </rPh>
    <rPh sb="19" eb="24">
      <t>ﾊｾｶﾞﾜｲｼ</t>
    </rPh>
    <rPh sb="26" eb="29">
      <t>ﾋﾌｶ</t>
    </rPh>
    <rPh sb="30" eb="32">
      <t>ﾅｲｶ</t>
    </rPh>
    <rPh sb="32" eb="35">
      <t>ﾂｳｼﾞｮｳﾄﾞｵ</t>
    </rPh>
    <phoneticPr fontId="1" type="noConversion"/>
  </si>
  <si>
    <r>
      <t>内科：</t>
    </r>
    <r>
      <rPr>
        <b/>
        <sz val="10"/>
        <color rgb="FFFF0000"/>
        <rFont val="Meiryo UI"/>
        <family val="3"/>
        <charset val="128"/>
      </rPr>
      <t>休診</t>
    </r>
    <r>
      <rPr>
        <b/>
        <sz val="10"/>
        <color theme="1" tint="0.14999847407452621"/>
        <rFont val="Meiryo UI"/>
        <family val="3"/>
        <charset val="128"/>
      </rPr>
      <t xml:space="preserve">
※耳鼻科・皮膚科通常通り</t>
    </r>
    <phoneticPr fontId="1" type="noConversion"/>
  </si>
  <si>
    <r>
      <rPr>
        <b/>
        <sz val="10"/>
        <color theme="1" tint="0.14999847407452621"/>
        <rFont val="Meiryo UI"/>
        <family val="3"/>
        <charset val="128"/>
      </rPr>
      <t>耳鼻科：</t>
    </r>
    <r>
      <rPr>
        <b/>
        <sz val="10"/>
        <color rgb="FF0070C0"/>
        <rFont val="Meiryo UI"/>
        <family val="3"/>
        <charset val="128"/>
      </rPr>
      <t>山本医師</t>
    </r>
    <r>
      <rPr>
        <b/>
        <sz val="10"/>
        <color theme="1" tint="0.14999847407452621"/>
        <rFont val="Meiryo UI"/>
        <family val="3"/>
        <charset val="128"/>
      </rPr>
      <t xml:space="preserve">
内科：</t>
    </r>
    <r>
      <rPr>
        <b/>
        <sz val="10"/>
        <color rgb="FFFF0000"/>
        <rFont val="Meiryo UI"/>
        <family val="3"/>
        <charset val="128"/>
      </rPr>
      <t>休診</t>
    </r>
    <r>
      <rPr>
        <b/>
        <sz val="10"/>
        <color theme="1" tint="0.14999847407452621"/>
        <rFont val="Meiryo UI"/>
        <family val="3"/>
        <charset val="128"/>
      </rPr>
      <t xml:space="preserve">
※皮膚科通常通り</t>
    </r>
    <rPh sb="0" eb="3">
      <t>ジビカ</t>
    </rPh>
    <rPh sb="4" eb="6">
      <t>ヤマモト</t>
    </rPh>
    <rPh sb="6" eb="8">
      <t>イシ</t>
    </rPh>
    <rPh sb="9" eb="11">
      <t>ナイカ</t>
    </rPh>
    <rPh sb="12" eb="14">
      <t>キュウシン</t>
    </rPh>
    <rPh sb="16" eb="19">
      <t>ヒフカ</t>
    </rPh>
    <rPh sb="19" eb="22">
      <t>ツウジョウドオ</t>
    </rPh>
    <phoneticPr fontId="33"/>
  </si>
  <si>
    <r>
      <t>耳鼻科：</t>
    </r>
    <r>
      <rPr>
        <b/>
        <sz val="10"/>
        <color rgb="FFEA58BD"/>
        <rFont val="Meiryo UI"/>
        <family val="3"/>
        <charset val="128"/>
      </rPr>
      <t>東山医師</t>
    </r>
    <r>
      <rPr>
        <b/>
        <sz val="10"/>
        <color theme="1" tint="0.14999847407452621"/>
        <rFont val="Meiryo UI"/>
        <family val="3"/>
        <charset val="128"/>
      </rPr>
      <t xml:space="preserve">
内科：</t>
    </r>
    <r>
      <rPr>
        <b/>
        <sz val="10"/>
        <color rgb="FFFF0000"/>
        <rFont val="Meiryo UI"/>
        <family val="3"/>
        <charset val="128"/>
      </rPr>
      <t>休診</t>
    </r>
    <r>
      <rPr>
        <b/>
        <sz val="10"/>
        <color theme="1" tint="0.14999847407452621"/>
        <rFont val="Meiryo UI"/>
        <family val="3"/>
        <charset val="128"/>
      </rPr>
      <t xml:space="preserve">
※皮膚科通常通り</t>
    </r>
    <rPh sb="0" eb="3">
      <t>ジビカ</t>
    </rPh>
    <rPh sb="4" eb="8">
      <t>ヒガシヤマイシ</t>
    </rPh>
    <rPh sb="9" eb="11">
      <t>ナイカ</t>
    </rPh>
    <rPh sb="12" eb="14">
      <t>キュウシン</t>
    </rPh>
    <rPh sb="16" eb="19">
      <t>ヒフカ</t>
    </rPh>
    <rPh sb="19" eb="22">
      <t>ツウジョウドオ</t>
    </rPh>
    <phoneticPr fontId="33"/>
  </si>
  <si>
    <r>
      <t>耳鼻科：</t>
    </r>
    <r>
      <rPr>
        <b/>
        <sz val="10"/>
        <color rgb="FFEA58BD"/>
        <rFont val="Meiryo UI"/>
        <family val="3"/>
        <charset val="128"/>
      </rPr>
      <t>東山医師</t>
    </r>
    <r>
      <rPr>
        <b/>
        <sz val="10"/>
        <color theme="1" tint="0.14999847407452621"/>
        <rFont val="Meiryo UI"/>
        <family val="3"/>
        <charset val="128"/>
      </rPr>
      <t xml:space="preserve">
内科：</t>
    </r>
    <r>
      <rPr>
        <b/>
        <sz val="10"/>
        <color rgb="FFFF0000"/>
        <rFont val="Meiryo UI"/>
        <family val="3"/>
        <charset val="128"/>
      </rPr>
      <t>休診</t>
    </r>
    <r>
      <rPr>
        <b/>
        <sz val="10"/>
        <color theme="1" tint="0.14999847407452621"/>
        <rFont val="Meiryo UI"/>
        <family val="3"/>
        <charset val="128"/>
      </rPr>
      <t xml:space="preserve">
※皮膚科通常通り</t>
    </r>
    <rPh sb="0" eb="3">
      <t>ジビカ</t>
    </rPh>
    <rPh sb="4" eb="8">
      <t>ヒガシヤマイシ</t>
    </rPh>
    <rPh sb="9" eb="11">
      <t>ナイカ</t>
    </rPh>
    <rPh sb="12" eb="14">
      <t>キュウシン</t>
    </rPh>
    <rPh sb="16" eb="22">
      <t>ヒフカツウジョウドオ</t>
    </rPh>
    <phoneticPr fontId="33"/>
  </si>
  <si>
    <r>
      <rPr>
        <b/>
        <sz val="10"/>
        <color theme="1" tint="0.14999847407452621"/>
        <rFont val="Meiryo UI"/>
        <family val="3"/>
        <charset val="128"/>
      </rPr>
      <t>皮膚科3診終日：</t>
    </r>
    <r>
      <rPr>
        <b/>
        <sz val="10"/>
        <color rgb="FF0070C0"/>
        <rFont val="Meiryo UI"/>
        <family val="3"/>
        <charset val="128"/>
      </rPr>
      <t>神谷医師</t>
    </r>
    <r>
      <rPr>
        <b/>
        <sz val="10"/>
        <color theme="1" tint="0.14999847407452621"/>
        <rFont val="Meiryo UI"/>
        <family val="3"/>
        <charset val="128"/>
      </rPr>
      <t xml:space="preserve">
　　　　　４診終日：</t>
    </r>
    <r>
      <rPr>
        <b/>
        <sz val="10"/>
        <color rgb="FFFF0000"/>
        <rFont val="Meiryo UI"/>
        <family val="3"/>
        <charset val="128"/>
      </rPr>
      <t>休診</t>
    </r>
    <r>
      <rPr>
        <b/>
        <sz val="10"/>
        <color theme="1" tint="0.14999847407452621"/>
        <rFont val="Meiryo UI"/>
        <family val="3"/>
        <charset val="128"/>
      </rPr>
      <t xml:space="preserve">
※耳鼻科・内科通常通り
</t>
    </r>
    <r>
      <rPr>
        <sz val="10"/>
        <color theme="1" tint="0.14999847407452621"/>
        <rFont val="Meiryo UI"/>
        <family val="2"/>
      </rPr>
      <t>　　</t>
    </r>
    <rPh sb="0" eb="3">
      <t>ヒフカ</t>
    </rPh>
    <rPh sb="4" eb="5">
      <t>シン</t>
    </rPh>
    <rPh sb="5" eb="7">
      <t>シュウジツ</t>
    </rPh>
    <rPh sb="8" eb="12">
      <t>カミタニイシ</t>
    </rPh>
    <rPh sb="19" eb="20">
      <t>シン</t>
    </rPh>
    <rPh sb="20" eb="22">
      <t>シュウジツ</t>
    </rPh>
    <rPh sb="23" eb="25">
      <t>キュウシン</t>
    </rPh>
    <rPh sb="27" eb="30">
      <t>ジビカ</t>
    </rPh>
    <rPh sb="31" eb="33">
      <t>ナイカ</t>
    </rPh>
    <rPh sb="33" eb="36">
      <t>ツウジョウドオ</t>
    </rPh>
    <phoneticPr fontId="33"/>
  </si>
  <si>
    <r>
      <t>皮膚科３診終日：</t>
    </r>
    <r>
      <rPr>
        <b/>
        <sz val="10"/>
        <color rgb="FFEA58BD"/>
        <rFont val="Meiryo UI"/>
        <family val="3"/>
        <charset val="128"/>
      </rPr>
      <t>小川医師</t>
    </r>
    <r>
      <rPr>
        <b/>
        <sz val="10"/>
        <color theme="1" tint="0.14999847407452621"/>
        <rFont val="Meiryo UI"/>
        <family val="3"/>
        <charset val="128"/>
      </rPr>
      <t xml:space="preserve">
　　　　　４診AM：</t>
    </r>
    <r>
      <rPr>
        <b/>
        <sz val="10"/>
        <color rgb="FFEA58BD"/>
        <rFont val="Meiryo UI"/>
        <family val="3"/>
        <charset val="128"/>
      </rPr>
      <t>豊國医師</t>
    </r>
    <r>
      <rPr>
        <b/>
        <sz val="10"/>
        <color theme="1" tint="0.14999847407452621"/>
        <rFont val="Meiryo UI"/>
        <family val="3"/>
        <charset val="128"/>
      </rPr>
      <t xml:space="preserve">
　　　　　　　　PM：</t>
    </r>
    <r>
      <rPr>
        <b/>
        <sz val="10"/>
        <color rgb="FFFF0000"/>
        <rFont val="Meiryo UI"/>
        <family val="3"/>
        <charset val="128"/>
      </rPr>
      <t>休診</t>
    </r>
    <r>
      <rPr>
        <b/>
        <sz val="10"/>
        <color theme="1" tint="0.14999847407452621"/>
        <rFont val="Meiryo UI"/>
        <family val="3"/>
        <charset val="128"/>
      </rPr>
      <t xml:space="preserve">
※耳鼻科・内科通常通り</t>
    </r>
    <rPh sb="0" eb="3">
      <t>ヒフカ</t>
    </rPh>
    <rPh sb="4" eb="5">
      <t>シン</t>
    </rPh>
    <rPh sb="5" eb="7">
      <t>シュウジツ</t>
    </rPh>
    <rPh sb="8" eb="12">
      <t>オガワイシ</t>
    </rPh>
    <rPh sb="19" eb="20">
      <t>シン</t>
    </rPh>
    <rPh sb="23" eb="24">
      <t>ユタカ</t>
    </rPh>
    <rPh sb="24" eb="25">
      <t>コク</t>
    </rPh>
    <rPh sb="25" eb="27">
      <t>イシ</t>
    </rPh>
    <rPh sb="39" eb="41">
      <t>キュウシン</t>
    </rPh>
    <rPh sb="43" eb="46">
      <t>ジビカ</t>
    </rPh>
    <rPh sb="47" eb="49">
      <t>ナイカ</t>
    </rPh>
    <rPh sb="49" eb="51">
      <t>ツウジョウ</t>
    </rPh>
    <rPh sb="51" eb="52">
      <t>ドオ</t>
    </rPh>
    <phoneticPr fontId="33"/>
  </si>
  <si>
    <r>
      <t>皮膚科3診終日：</t>
    </r>
    <r>
      <rPr>
        <b/>
        <sz val="10"/>
        <color rgb="FF0070C0"/>
        <rFont val="Meiryo UI"/>
        <family val="3"/>
        <charset val="128"/>
      </rPr>
      <t>神谷医師</t>
    </r>
    <r>
      <rPr>
        <b/>
        <sz val="10"/>
        <color theme="1" tint="0.14999847407452621"/>
        <rFont val="Meiryo UI"/>
        <family val="3"/>
        <charset val="128"/>
      </rPr>
      <t xml:space="preserve">
　　　　　４診終日：</t>
    </r>
    <r>
      <rPr>
        <b/>
        <sz val="10"/>
        <color rgb="FFFF0000"/>
        <rFont val="Meiryo UI"/>
        <family val="3"/>
        <charset val="128"/>
      </rPr>
      <t>休診</t>
    </r>
    <r>
      <rPr>
        <b/>
        <sz val="10"/>
        <color theme="1" tint="0.14999847407452621"/>
        <rFont val="Meiryo UI"/>
        <family val="3"/>
        <charset val="128"/>
      </rPr>
      <t xml:space="preserve">
※耳鼻科・内科通常通り</t>
    </r>
    <phoneticPr fontId="33"/>
  </si>
  <si>
    <r>
      <rPr>
        <b/>
        <sz val="10"/>
        <color theme="1" tint="0.14999847407452621"/>
        <rFont val="Meiryo UI"/>
        <family val="3"/>
        <charset val="128"/>
      </rPr>
      <t>皮膚科3診終日：</t>
    </r>
    <r>
      <rPr>
        <b/>
        <sz val="10"/>
        <color rgb="FFEA58BD"/>
        <rFont val="Meiryo UI"/>
        <family val="3"/>
        <charset val="128"/>
      </rPr>
      <t>小川医師</t>
    </r>
    <r>
      <rPr>
        <b/>
        <sz val="10"/>
        <color theme="1" tint="0.14999847407452621"/>
        <rFont val="Meiryo UI"/>
        <family val="3"/>
        <charset val="128"/>
      </rPr>
      <t xml:space="preserve">
　　　　　４診終日：</t>
    </r>
    <r>
      <rPr>
        <b/>
        <sz val="10"/>
        <color rgb="FFFF0000"/>
        <rFont val="Meiryo UI"/>
        <family val="3"/>
        <charset val="128"/>
      </rPr>
      <t>休診</t>
    </r>
    <r>
      <rPr>
        <b/>
        <sz val="10"/>
        <color theme="1" tint="0.14999847407452621"/>
        <rFont val="Meiryo UI"/>
        <family val="3"/>
        <charset val="128"/>
      </rPr>
      <t xml:space="preserve">
※耳鼻科・内科通常通り</t>
    </r>
    <rPh sb="8" eb="10">
      <t>オガワ</t>
    </rPh>
    <phoneticPr fontId="33"/>
  </si>
  <si>
    <r>
      <rPr>
        <b/>
        <sz val="10"/>
        <color rgb="FFFF0000"/>
        <rFont val="Meiryo UI"/>
        <family val="3"/>
        <charset val="128"/>
      </rPr>
      <t xml:space="preserve">★祝日
</t>
    </r>
    <r>
      <rPr>
        <b/>
        <sz val="10"/>
        <color theme="1"/>
        <rFont val="Meiryo UI"/>
        <family val="3"/>
        <charset val="128"/>
      </rPr>
      <t>耳鼻科：</t>
    </r>
    <r>
      <rPr>
        <b/>
        <sz val="10"/>
        <color rgb="FF0070C0"/>
        <rFont val="Meiryo UI"/>
        <family val="3"/>
        <charset val="128"/>
      </rPr>
      <t>中野医師</t>
    </r>
    <r>
      <rPr>
        <b/>
        <sz val="10"/>
        <color theme="1" tint="0.14999847407452621"/>
        <rFont val="Meiryo UI"/>
        <family val="3"/>
        <charset val="128"/>
      </rPr>
      <t xml:space="preserve">
皮膚科：</t>
    </r>
    <r>
      <rPr>
        <b/>
        <sz val="10"/>
        <color rgb="FF0070C0"/>
        <rFont val="Meiryo UI"/>
        <family val="3"/>
        <charset val="128"/>
      </rPr>
      <t>神谷医師</t>
    </r>
    <r>
      <rPr>
        <b/>
        <sz val="10"/>
        <color theme="1" tint="0.14999847407452621"/>
        <rFont val="Meiryo UI"/>
        <family val="3"/>
        <charset val="128"/>
      </rPr>
      <t xml:space="preserve">
内科：</t>
    </r>
    <r>
      <rPr>
        <b/>
        <sz val="10"/>
        <color rgb="FFFF0000"/>
        <rFont val="Meiryo UI"/>
        <family val="3"/>
        <charset val="128"/>
      </rPr>
      <t>休診</t>
    </r>
    <rPh sb="1" eb="3">
      <t>シュクジツ</t>
    </rPh>
    <rPh sb="4" eb="7">
      <t>ジビカ</t>
    </rPh>
    <rPh sb="8" eb="12">
      <t>ナカノイシ</t>
    </rPh>
    <rPh sb="13" eb="16">
      <t>ヒフカ</t>
    </rPh>
    <rPh sb="17" eb="21">
      <t>カミタニイシ</t>
    </rPh>
    <rPh sb="22" eb="24">
      <t>ナイカ</t>
    </rPh>
    <rPh sb="25" eb="27">
      <t>キュウシン</t>
    </rPh>
    <phoneticPr fontId="33"/>
  </si>
  <si>
    <r>
      <t xml:space="preserve">★祝日
</t>
    </r>
    <r>
      <rPr>
        <b/>
        <sz val="10"/>
        <color theme="1"/>
        <rFont val="Meiryo UI"/>
        <family val="3"/>
        <charset val="128"/>
      </rPr>
      <t>耳鼻科：</t>
    </r>
    <r>
      <rPr>
        <b/>
        <sz val="10"/>
        <color rgb="FF0070C0"/>
        <rFont val="Meiryo UI"/>
        <family val="3"/>
        <charset val="128"/>
      </rPr>
      <t>長谷川医師</t>
    </r>
    <r>
      <rPr>
        <b/>
        <sz val="10"/>
        <color rgb="FFFF0000"/>
        <rFont val="Meiryo UI"/>
        <family val="3"/>
        <charset val="128"/>
      </rPr>
      <t xml:space="preserve">
</t>
    </r>
    <r>
      <rPr>
        <b/>
        <sz val="10"/>
        <color theme="1"/>
        <rFont val="Meiryo UI"/>
        <family val="3"/>
        <charset val="128"/>
      </rPr>
      <t>皮膚科：</t>
    </r>
    <r>
      <rPr>
        <b/>
        <sz val="10"/>
        <color rgb="FF0070C0"/>
        <rFont val="Meiryo UI"/>
        <family val="3"/>
        <charset val="128"/>
      </rPr>
      <t xml:space="preserve">文医師
</t>
    </r>
    <r>
      <rPr>
        <b/>
        <sz val="10"/>
        <color theme="1"/>
        <rFont val="Meiryo UI"/>
        <family val="3"/>
        <charset val="128"/>
      </rPr>
      <t>内科：</t>
    </r>
    <r>
      <rPr>
        <b/>
        <sz val="10"/>
        <color rgb="FFFF0000"/>
        <rFont val="Meiryo UI"/>
        <family val="3"/>
        <charset val="128"/>
      </rPr>
      <t>休診</t>
    </r>
    <rPh sb="1" eb="3">
      <t>シュクジツ</t>
    </rPh>
    <rPh sb="4" eb="7">
      <t>ジビカ</t>
    </rPh>
    <rPh sb="8" eb="13">
      <t>ハセガワイシ</t>
    </rPh>
    <rPh sb="14" eb="17">
      <t>ヒフカ</t>
    </rPh>
    <rPh sb="18" eb="21">
      <t>ブンイシ</t>
    </rPh>
    <rPh sb="22" eb="24">
      <t>ナイカ</t>
    </rPh>
    <rPh sb="25" eb="27">
      <t>キュウシン</t>
    </rPh>
    <phoneticPr fontId="33"/>
  </si>
  <si>
    <r>
      <rPr>
        <b/>
        <sz val="10"/>
        <color theme="1" tint="0.14999847407452621"/>
        <rFont val="Meiryo UI"/>
        <family val="3"/>
        <charset val="128"/>
      </rPr>
      <t>耳鼻科AM：</t>
    </r>
    <r>
      <rPr>
        <b/>
        <sz val="10"/>
        <color rgb="FF0070C0"/>
        <rFont val="Meiryo UI"/>
        <family val="3"/>
        <charset val="128"/>
      </rPr>
      <t>中野医師</t>
    </r>
    <r>
      <rPr>
        <b/>
        <sz val="10"/>
        <color theme="1" tint="0.14999847407452621"/>
        <rFont val="Meiryo UI"/>
        <family val="3"/>
        <charset val="128"/>
      </rPr>
      <t xml:space="preserve">
　　　　　PM：</t>
    </r>
    <r>
      <rPr>
        <b/>
        <sz val="10"/>
        <color rgb="FF0070C0"/>
        <rFont val="Meiryo UI"/>
        <family val="3"/>
        <charset val="128"/>
      </rPr>
      <t>長谷川医師</t>
    </r>
    <r>
      <rPr>
        <b/>
        <sz val="10"/>
        <color theme="1" tint="0.14999847407452621"/>
        <rFont val="Meiryo UI"/>
        <family val="3"/>
        <charset val="128"/>
      </rPr>
      <t xml:space="preserve">
※皮膚科・内科通常通り
</t>
    </r>
    <r>
      <rPr>
        <sz val="10"/>
        <color theme="1" tint="0.14999847407452621"/>
        <rFont val="Meiryo UI"/>
        <family val="2"/>
      </rPr>
      <t xml:space="preserve">
</t>
    </r>
    <rPh sb="0" eb="3">
      <t>ジビカ</t>
    </rPh>
    <rPh sb="6" eb="10">
      <t>ナカノイシ</t>
    </rPh>
    <rPh sb="19" eb="22">
      <t>ハセガワ</t>
    </rPh>
    <rPh sb="22" eb="24">
      <t>イシ</t>
    </rPh>
    <rPh sb="26" eb="29">
      <t>ヒフカ</t>
    </rPh>
    <rPh sb="30" eb="35">
      <t>ナイカツウジョウドオ</t>
    </rPh>
    <phoneticPr fontId="33"/>
  </si>
  <si>
    <r>
      <rPr>
        <b/>
        <sz val="10"/>
        <color theme="1" tint="0.14999847407452621"/>
        <rFont val="Meiryo UI"/>
        <family val="3"/>
        <charset val="128"/>
      </rPr>
      <t>皮膚科3診終日：</t>
    </r>
    <r>
      <rPr>
        <b/>
        <sz val="10"/>
        <color rgb="FFFF0000"/>
        <rFont val="Meiryo UI"/>
        <family val="3"/>
        <charset val="128"/>
      </rPr>
      <t>休診</t>
    </r>
    <r>
      <rPr>
        <b/>
        <sz val="10"/>
        <color theme="1" tint="0.14999847407452621"/>
        <rFont val="Meiryo UI"/>
        <family val="3"/>
        <charset val="128"/>
      </rPr>
      <t xml:space="preserve">
　　　　　４診終日：</t>
    </r>
    <r>
      <rPr>
        <b/>
        <sz val="10"/>
        <color rgb="FFF573BA"/>
        <rFont val="Meiryo UI"/>
        <family val="3"/>
        <charset val="128"/>
      </rPr>
      <t>河野医師</t>
    </r>
    <r>
      <rPr>
        <b/>
        <sz val="10"/>
        <color theme="1" tint="0.14999847407452621"/>
        <rFont val="Meiryo UI"/>
        <family val="3"/>
        <charset val="128"/>
      </rPr>
      <t xml:space="preserve">
※耳鼻科・内科通常通り</t>
    </r>
    <rPh sb="8" eb="10">
      <t>キュウシン</t>
    </rPh>
    <rPh sb="21" eb="25">
      <t>カワノイシ</t>
    </rPh>
    <phoneticPr fontId="33"/>
  </si>
  <si>
    <r>
      <t>皮膚科３診：</t>
    </r>
    <r>
      <rPr>
        <b/>
        <sz val="10"/>
        <color rgb="FFFF0000"/>
        <rFont val="Meiryo UI"/>
        <family val="3"/>
        <charset val="128"/>
      </rPr>
      <t>休診
　　　　</t>
    </r>
    <r>
      <rPr>
        <b/>
        <sz val="10"/>
        <color theme="1"/>
        <rFont val="Meiryo UI"/>
        <family val="3"/>
        <charset val="128"/>
      </rPr>
      <t>　４診：</t>
    </r>
    <r>
      <rPr>
        <b/>
        <sz val="10"/>
        <color rgb="FFEA58BD"/>
        <rFont val="Meiryo UI"/>
        <family val="3"/>
        <charset val="128"/>
      </rPr>
      <t>岡村医師</t>
    </r>
    <r>
      <rPr>
        <b/>
        <sz val="10"/>
        <color theme="1" tint="0.14999847407452621"/>
        <rFont val="Meiryo UI"/>
        <family val="3"/>
        <charset val="128"/>
      </rPr>
      <t xml:space="preserve">
内科：</t>
    </r>
    <r>
      <rPr>
        <b/>
        <sz val="10"/>
        <color rgb="FFFF0000"/>
        <rFont val="Meiryo UI"/>
        <family val="3"/>
        <charset val="128"/>
      </rPr>
      <t>休診</t>
    </r>
    <r>
      <rPr>
        <b/>
        <sz val="10"/>
        <color theme="1" tint="0.14999847407452621"/>
        <rFont val="Meiryo UI"/>
        <family val="3"/>
        <charset val="128"/>
      </rPr>
      <t xml:space="preserve">
※耳鼻科通常通り</t>
    </r>
    <rPh sb="0" eb="3">
      <t>ヒフカ</t>
    </rPh>
    <rPh sb="4" eb="5">
      <t>シン</t>
    </rPh>
    <rPh sb="6" eb="8">
      <t>キュウシン</t>
    </rPh>
    <rPh sb="15" eb="16">
      <t>シン</t>
    </rPh>
    <rPh sb="17" eb="21">
      <t>オカムライシ</t>
    </rPh>
    <rPh sb="22" eb="24">
      <t>ナイカ</t>
    </rPh>
    <rPh sb="25" eb="27">
      <t>キュウシン</t>
    </rPh>
    <rPh sb="29" eb="32">
      <t>ジビカ</t>
    </rPh>
    <rPh sb="32" eb="35">
      <t>ツウジョウドオ</t>
    </rPh>
    <phoneticPr fontId="33"/>
  </si>
  <si>
    <r>
      <rPr>
        <b/>
        <sz val="10"/>
        <color theme="1" tint="0.14999847407452621"/>
        <rFont val="Meiryo UI"/>
        <family val="3"/>
        <charset val="128"/>
      </rPr>
      <t>皮膚科３診終日：</t>
    </r>
    <r>
      <rPr>
        <b/>
        <sz val="10"/>
        <color rgb="FFFF0000"/>
        <rFont val="Meiryo UI"/>
        <family val="3"/>
        <charset val="128"/>
      </rPr>
      <t>休診</t>
    </r>
    <r>
      <rPr>
        <b/>
        <sz val="10"/>
        <color theme="1" tint="0.14999847407452621"/>
        <rFont val="Meiryo UI"/>
        <family val="3"/>
        <charset val="128"/>
      </rPr>
      <t xml:space="preserve">
　　　　　４診AM：</t>
    </r>
    <r>
      <rPr>
        <b/>
        <sz val="10"/>
        <color rgb="FFEA58BD"/>
        <rFont val="Meiryo UI"/>
        <family val="3"/>
        <charset val="128"/>
      </rPr>
      <t>豊國医師</t>
    </r>
    <r>
      <rPr>
        <b/>
        <sz val="10"/>
        <color theme="1" tint="0.14999847407452621"/>
        <rFont val="Meiryo UI"/>
        <family val="3"/>
        <charset val="128"/>
      </rPr>
      <t xml:space="preserve">
　　　　　　　　PM：</t>
    </r>
    <r>
      <rPr>
        <b/>
        <sz val="10"/>
        <color rgb="FFEA58BD"/>
        <rFont val="Meiryo UI"/>
        <family val="3"/>
        <charset val="128"/>
      </rPr>
      <t>河野医師</t>
    </r>
    <r>
      <rPr>
        <b/>
        <sz val="10"/>
        <color theme="1" tint="0.14999847407452621"/>
        <rFont val="Meiryo UI"/>
        <family val="3"/>
        <charset val="128"/>
      </rPr>
      <t xml:space="preserve">
※耳鼻科・内科通常通り</t>
    </r>
    <rPh sb="0" eb="3">
      <t>ヒフカ</t>
    </rPh>
    <rPh sb="4" eb="5">
      <t>シン</t>
    </rPh>
    <rPh sb="5" eb="7">
      <t>シュウジツ</t>
    </rPh>
    <rPh sb="8" eb="10">
      <t>キュウシン</t>
    </rPh>
    <rPh sb="17" eb="18">
      <t>シン</t>
    </rPh>
    <rPh sb="21" eb="25">
      <t>トヨクニイシ</t>
    </rPh>
    <rPh sb="37" eb="41">
      <t>カワノイシ</t>
    </rPh>
    <rPh sb="43" eb="46">
      <t>ジビカ</t>
    </rPh>
    <rPh sb="47" eb="49">
      <t>ナイカ</t>
    </rPh>
    <rPh sb="49" eb="52">
      <t>ツウジョウドオ</t>
    </rPh>
    <phoneticPr fontId="33"/>
  </si>
  <si>
    <r>
      <rPr>
        <b/>
        <sz val="10"/>
        <color theme="1" tint="0.14999847407452621"/>
        <rFont val="Meiryo UI"/>
        <family val="3"/>
        <charset val="128"/>
      </rPr>
      <t>耳鼻科：</t>
    </r>
    <r>
      <rPr>
        <b/>
        <sz val="10"/>
        <color rgb="FFEA58BD"/>
        <rFont val="Meiryo UI"/>
        <family val="3"/>
        <charset val="128"/>
      </rPr>
      <t>東山医師</t>
    </r>
    <r>
      <rPr>
        <b/>
        <sz val="10"/>
        <color theme="1" tint="0.14999847407452621"/>
        <rFont val="Meiryo UI"/>
        <family val="3"/>
        <charset val="128"/>
      </rPr>
      <t xml:space="preserve">
内科：</t>
    </r>
    <r>
      <rPr>
        <b/>
        <sz val="10"/>
        <color rgb="FFFF0000"/>
        <rFont val="Meiryo UI"/>
        <family val="3"/>
        <charset val="128"/>
      </rPr>
      <t>休診</t>
    </r>
    <r>
      <rPr>
        <b/>
        <sz val="10"/>
        <color theme="1" tint="0.14999847407452621"/>
        <rFont val="Meiryo UI"/>
        <family val="3"/>
        <charset val="128"/>
      </rPr>
      <t xml:space="preserve">
※皮膚科通常通り</t>
    </r>
    <rPh sb="0" eb="3">
      <t>ジビカ</t>
    </rPh>
    <rPh sb="4" eb="6">
      <t>ヒガシヤマ</t>
    </rPh>
    <rPh sb="6" eb="8">
      <t>イシ</t>
    </rPh>
    <rPh sb="9" eb="11">
      <t>ナイカ</t>
    </rPh>
    <rPh sb="12" eb="14">
      <t>キュウシン</t>
    </rPh>
    <rPh sb="16" eb="19">
      <t>ヒフカ</t>
    </rPh>
    <rPh sb="19" eb="22">
      <t>ツウジョウドオ</t>
    </rPh>
    <phoneticPr fontId="33"/>
  </si>
  <si>
    <r>
      <rPr>
        <b/>
        <sz val="10"/>
        <color theme="1" tint="0.14999847407452621"/>
        <rFont val="Meiryo UI"/>
        <family val="3"/>
        <charset val="128"/>
      </rPr>
      <t>耳鼻科AM：</t>
    </r>
    <r>
      <rPr>
        <b/>
        <sz val="10"/>
        <color rgb="FFEA58BD"/>
        <rFont val="Meiryo UI"/>
        <family val="3"/>
        <charset val="128"/>
      </rPr>
      <t>耳野医師</t>
    </r>
    <r>
      <rPr>
        <b/>
        <sz val="10"/>
        <color theme="1" tint="0.14999847407452621"/>
        <rFont val="Meiryo UI"/>
        <family val="3"/>
        <charset val="128"/>
      </rPr>
      <t xml:space="preserve">
　　　　　PM：</t>
    </r>
    <r>
      <rPr>
        <b/>
        <sz val="10"/>
        <color rgb="FFFF0000"/>
        <rFont val="Meiryo UI"/>
        <family val="3"/>
        <charset val="128"/>
      </rPr>
      <t>休診</t>
    </r>
    <r>
      <rPr>
        <b/>
        <sz val="10"/>
        <color theme="1" tint="0.14999847407452621"/>
        <rFont val="Meiryo UI"/>
        <family val="3"/>
        <charset val="128"/>
      </rPr>
      <t xml:space="preserve">
※皮膚科・内科通常通り</t>
    </r>
    <rPh sb="0" eb="3">
      <t>ジビカ</t>
    </rPh>
    <rPh sb="6" eb="10">
      <t>ミミノイシ</t>
    </rPh>
    <rPh sb="19" eb="21">
      <t>キュウシン</t>
    </rPh>
    <rPh sb="23" eb="26">
      <t>ヒフカ</t>
    </rPh>
    <rPh sb="27" eb="29">
      <t>ナイカ</t>
    </rPh>
    <rPh sb="29" eb="32">
      <t>ツウジョウドオ</t>
    </rPh>
    <phoneticPr fontId="33"/>
  </si>
  <si>
    <r>
      <rPr>
        <b/>
        <sz val="10"/>
        <color theme="1" tint="0.14999847407452621"/>
        <rFont val="Meiryo UI"/>
        <family val="3"/>
        <charset val="128"/>
      </rPr>
      <t>耳鼻科AM：</t>
    </r>
    <r>
      <rPr>
        <b/>
        <sz val="10"/>
        <color rgb="FF0070C0"/>
        <rFont val="Meiryo UI"/>
        <family val="3"/>
        <charset val="128"/>
      </rPr>
      <t>中野医師</t>
    </r>
    <r>
      <rPr>
        <b/>
        <sz val="10"/>
        <color theme="1" tint="0.14999847407452621"/>
        <rFont val="Meiryo UI"/>
        <family val="3"/>
        <charset val="128"/>
      </rPr>
      <t xml:space="preserve">
　　　　　PM：</t>
    </r>
    <r>
      <rPr>
        <b/>
        <sz val="10"/>
        <color rgb="FF0070C0"/>
        <rFont val="Meiryo UI"/>
        <family val="3"/>
        <charset val="128"/>
      </rPr>
      <t>長谷川医師</t>
    </r>
    <r>
      <rPr>
        <b/>
        <sz val="10"/>
        <color theme="1" tint="0.14999847407452621"/>
        <rFont val="Meiryo UI"/>
        <family val="3"/>
        <charset val="128"/>
      </rPr>
      <t xml:space="preserve">
※皮膚科・内科通常通り</t>
    </r>
    <rPh sb="0" eb="3">
      <t>ジビカ</t>
    </rPh>
    <rPh sb="6" eb="10">
      <t>ナカノイシ</t>
    </rPh>
    <rPh sb="19" eb="24">
      <t>ハセガワイシ</t>
    </rPh>
    <rPh sb="26" eb="29">
      <t>ヒフカ</t>
    </rPh>
    <rPh sb="30" eb="32">
      <t>ナイカ</t>
    </rPh>
    <rPh sb="32" eb="35">
      <t>ツウジョウドオ</t>
    </rPh>
    <phoneticPr fontId="33"/>
  </si>
  <si>
    <r>
      <rPr>
        <b/>
        <sz val="10"/>
        <color rgb="FFFF0000"/>
        <rFont val="Meiryo UI"/>
        <family val="3"/>
        <charset val="128"/>
      </rPr>
      <t xml:space="preserve">★祝日
</t>
    </r>
    <r>
      <rPr>
        <b/>
        <sz val="10"/>
        <color theme="1"/>
        <rFont val="Meiryo UI"/>
        <family val="3"/>
        <charset val="128"/>
      </rPr>
      <t>耳鼻科：</t>
    </r>
    <r>
      <rPr>
        <b/>
        <sz val="10"/>
        <color rgb="FFEA58BD"/>
        <rFont val="Meiryo UI"/>
        <family val="3"/>
        <charset val="128"/>
      </rPr>
      <t>東山医師</t>
    </r>
    <r>
      <rPr>
        <b/>
        <sz val="10"/>
        <color theme="1" tint="0.14999847407452621"/>
        <rFont val="Meiryo UI"/>
        <family val="3"/>
        <charset val="128"/>
      </rPr>
      <t xml:space="preserve">
皮膚科：</t>
    </r>
    <r>
      <rPr>
        <b/>
        <sz val="10"/>
        <color rgb="FFEA58BD"/>
        <rFont val="Meiryo UI"/>
        <family val="3"/>
        <charset val="128"/>
      </rPr>
      <t xml:space="preserve">岡村医師
</t>
    </r>
    <r>
      <rPr>
        <b/>
        <sz val="10"/>
        <color theme="1"/>
        <rFont val="Meiryo UI"/>
        <family val="3"/>
        <charset val="128"/>
      </rPr>
      <t>内科：</t>
    </r>
    <r>
      <rPr>
        <b/>
        <sz val="10"/>
        <color rgb="FFFF0000"/>
        <rFont val="Meiryo UI"/>
        <family val="3"/>
        <charset val="128"/>
      </rPr>
      <t>休診</t>
    </r>
    <r>
      <rPr>
        <sz val="10"/>
        <color theme="1" tint="0.14999847407452621"/>
        <rFont val="Meiryo UI"/>
        <family val="2"/>
      </rPr>
      <t xml:space="preserve">
</t>
    </r>
    <rPh sb="1" eb="3">
      <t>シュクジツ</t>
    </rPh>
    <rPh sb="4" eb="7">
      <t>ジビカ</t>
    </rPh>
    <rPh sb="8" eb="10">
      <t>ヒガシヤマ</t>
    </rPh>
    <rPh sb="10" eb="12">
      <t>イシ</t>
    </rPh>
    <rPh sb="13" eb="16">
      <t>ヒフカ</t>
    </rPh>
    <rPh sb="17" eb="21">
      <t>オカムライシ</t>
    </rPh>
    <rPh sb="22" eb="24">
      <t>ナイカ</t>
    </rPh>
    <rPh sb="25" eb="27">
      <t>キュウシン</t>
    </rPh>
    <phoneticPr fontId="33"/>
  </si>
  <si>
    <r>
      <t xml:space="preserve">★祝日
</t>
    </r>
    <r>
      <rPr>
        <b/>
        <sz val="10"/>
        <color theme="1"/>
        <rFont val="Meiryo UI"/>
        <family val="3"/>
        <charset val="128"/>
      </rPr>
      <t>耳鼻科：</t>
    </r>
    <r>
      <rPr>
        <b/>
        <sz val="10"/>
        <color rgb="FF0070C0"/>
        <rFont val="Meiryo UI"/>
        <family val="3"/>
        <charset val="128"/>
      </rPr>
      <t xml:space="preserve">長谷川医師
</t>
    </r>
    <r>
      <rPr>
        <b/>
        <sz val="10"/>
        <color theme="1"/>
        <rFont val="Meiryo UI"/>
        <family val="3"/>
        <charset val="128"/>
      </rPr>
      <t>皮膚科：</t>
    </r>
    <r>
      <rPr>
        <b/>
        <sz val="10"/>
        <color rgb="FF0070C0"/>
        <rFont val="Meiryo UI"/>
        <family val="3"/>
        <charset val="128"/>
      </rPr>
      <t>神谷医師</t>
    </r>
    <r>
      <rPr>
        <b/>
        <sz val="10"/>
        <color theme="1"/>
        <rFont val="Meiryo UI"/>
        <family val="3"/>
        <charset val="128"/>
      </rPr>
      <t xml:space="preserve">
内科：</t>
    </r>
    <r>
      <rPr>
        <b/>
        <sz val="10"/>
        <color rgb="FFFF0000"/>
        <rFont val="Meiryo UI"/>
        <family val="3"/>
        <charset val="128"/>
      </rPr>
      <t>休診</t>
    </r>
    <rPh sb="1" eb="3">
      <t>シュクジツ</t>
    </rPh>
    <rPh sb="14" eb="17">
      <t>ヒフカ</t>
    </rPh>
    <rPh sb="18" eb="22">
      <t>カミタニイシ</t>
    </rPh>
    <rPh sb="23" eb="25">
      <t>ナイカ</t>
    </rPh>
    <rPh sb="26" eb="28">
      <t>キュウシン</t>
    </rPh>
    <phoneticPr fontId="33"/>
  </si>
  <si>
    <r>
      <t>耳鼻科：</t>
    </r>
    <r>
      <rPr>
        <b/>
        <sz val="10"/>
        <color rgb="FF0070C0"/>
        <rFont val="Meiryo UI"/>
        <family val="3"/>
        <charset val="128"/>
      </rPr>
      <t>山本医師</t>
    </r>
    <r>
      <rPr>
        <b/>
        <sz val="10"/>
        <color theme="1" tint="0.14999847407452621"/>
        <rFont val="Meiryo UI"/>
        <family val="3"/>
        <charset val="128"/>
      </rPr>
      <t xml:space="preserve">
内科：</t>
    </r>
    <r>
      <rPr>
        <b/>
        <sz val="10"/>
        <color rgb="FFFF0000"/>
        <rFont val="Meiryo UI"/>
        <family val="3"/>
        <charset val="128"/>
      </rPr>
      <t>休診</t>
    </r>
    <r>
      <rPr>
        <b/>
        <sz val="10"/>
        <color theme="1" tint="0.14999847407452621"/>
        <rFont val="Meiryo UI"/>
        <family val="3"/>
        <charset val="128"/>
      </rPr>
      <t xml:space="preserve">
※皮膚科通常通り</t>
    </r>
    <rPh sb="0" eb="3">
      <t>ジビカ</t>
    </rPh>
    <rPh sb="4" eb="8">
      <t>ヤマモトイシ</t>
    </rPh>
    <rPh sb="9" eb="11">
      <t>ナイカ</t>
    </rPh>
    <rPh sb="12" eb="14">
      <t>キュウシン</t>
    </rPh>
    <rPh sb="16" eb="19">
      <t>ヒフカ</t>
    </rPh>
    <rPh sb="19" eb="22">
      <t>ツウジョウドオ</t>
    </rPh>
    <phoneticPr fontId="33"/>
  </si>
  <si>
    <t xml:space="preserve">記載のない日は通常通り、各科目の医師が診察を行います。医師の変更がある日のみ記載しております。
</t>
    <phoneticPr fontId="33"/>
  </si>
  <si>
    <r>
      <rPr>
        <b/>
        <sz val="10"/>
        <color theme="1" tint="0.14999847407452621"/>
        <rFont val="Meiryo UI"/>
        <family val="3"/>
        <charset val="128"/>
      </rPr>
      <t>耳鼻科：</t>
    </r>
    <r>
      <rPr>
        <b/>
        <sz val="10"/>
        <color rgb="FF0070C0"/>
        <rFont val="Meiryo UI"/>
        <family val="3"/>
        <charset val="128"/>
      </rPr>
      <t>中野医師</t>
    </r>
    <r>
      <rPr>
        <b/>
        <sz val="10"/>
        <color theme="1" tint="0.14999847407452621"/>
        <rFont val="Meiryo UI"/>
        <family val="3"/>
        <charset val="128"/>
      </rPr>
      <t xml:space="preserve">
内科：</t>
    </r>
    <r>
      <rPr>
        <b/>
        <sz val="10"/>
        <color rgb="FFFF0000"/>
        <rFont val="Meiryo UI"/>
        <family val="3"/>
        <charset val="128"/>
      </rPr>
      <t>休診</t>
    </r>
    <r>
      <rPr>
        <b/>
        <sz val="10"/>
        <color theme="1" tint="0.14999847407452621"/>
        <rFont val="Meiryo UI"/>
        <family val="3"/>
        <charset val="128"/>
      </rPr>
      <t xml:space="preserve">
※皮膚科通常通り</t>
    </r>
    <rPh sb="0" eb="3">
      <t>ジビカ</t>
    </rPh>
    <rPh sb="4" eb="8">
      <t>ナカノイシ</t>
    </rPh>
    <rPh sb="9" eb="11">
      <t>ナイカ</t>
    </rPh>
    <rPh sb="12" eb="14">
      <t>キュウシン</t>
    </rPh>
    <rPh sb="16" eb="19">
      <t>ヒフカ</t>
    </rPh>
    <rPh sb="19" eb="22">
      <t>ツウジョウドオ</t>
    </rPh>
    <phoneticPr fontId="3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</si>
</sst>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d"/>
  </numFmts>
  <fonts count="45" x14ac:knownFonts="1">
    <font>
      <sz val="11"/>
      <color theme="1" tint="0.24994659260841701"/>
      <name val="Meiryo UI"/>
      <family val="2"/>
    </font>
    <font>
      <sz val="8"/>
      <name val="Arial"/>
      <family val="2"/>
    </font>
    <font>
      <sz val="11"/>
      <color theme="1"/>
      <name val="Meiryo UI"/>
      <family val="2"/>
    </font>
    <font>
      <sz val="11"/>
      <color indexed="63"/>
      <name val="Meiryo UI"/>
      <family val="2"/>
    </font>
    <font>
      <b/>
      <sz val="11"/>
      <color theme="0"/>
      <name val="Meiryo UI"/>
      <family val="2"/>
    </font>
    <font>
      <sz val="11"/>
      <color theme="0"/>
      <name val="Meiryo UI"/>
      <family val="2"/>
    </font>
    <font>
      <b/>
      <sz val="14"/>
      <color theme="0"/>
      <name val="Meiryo UI"/>
      <family val="2"/>
    </font>
    <font>
      <sz val="11"/>
      <color rgb="FF9C0006"/>
      <name val="Meiryo UI"/>
      <family val="2"/>
    </font>
    <font>
      <b/>
      <sz val="11"/>
      <color rgb="FFFA7D00"/>
      <name val="Meiryo UI"/>
      <family val="2"/>
    </font>
    <font>
      <sz val="11"/>
      <color theme="1" tint="0.34998626667073579"/>
      <name val="Meiryo UI"/>
      <family val="2"/>
    </font>
    <font>
      <i/>
      <sz val="11"/>
      <color rgb="FF7F7F7F"/>
      <name val="Meiryo UI"/>
      <family val="2"/>
    </font>
    <font>
      <sz val="11"/>
      <color rgb="FF006100"/>
      <name val="Meiryo UI"/>
      <family val="2"/>
    </font>
    <font>
      <sz val="11"/>
      <color theme="4" tint="-0.24994659260841701"/>
      <name val="Meiryo UI"/>
      <family val="2"/>
    </font>
    <font>
      <sz val="11"/>
      <color theme="1" tint="0.24994659260841701"/>
      <name val="Meiryo UI"/>
      <family val="2"/>
    </font>
    <font>
      <b/>
      <sz val="11"/>
      <color theme="1" tint="0.34998626667073579"/>
      <name val="Meiryo UI"/>
      <family val="2"/>
    </font>
    <font>
      <sz val="11"/>
      <color rgb="FF3F3F76"/>
      <name val="Meiryo UI"/>
      <family val="2"/>
    </font>
    <font>
      <sz val="11"/>
      <color rgb="FFFA7D00"/>
      <name val="Meiryo UI"/>
      <family val="2"/>
    </font>
    <font>
      <sz val="11"/>
      <color rgb="FF9C5700"/>
      <name val="Meiryo UI"/>
      <family val="2"/>
    </font>
    <font>
      <b/>
      <sz val="11"/>
      <color rgb="FF3F3F3F"/>
      <name val="Meiryo UI"/>
      <family val="2"/>
    </font>
    <font>
      <sz val="35"/>
      <color theme="4"/>
      <name val="Meiryo UI"/>
      <family val="2"/>
    </font>
    <font>
      <b/>
      <sz val="11"/>
      <color theme="1"/>
      <name val="Meiryo UI"/>
      <family val="2"/>
    </font>
    <font>
      <sz val="11"/>
      <color rgb="FFFF0000"/>
      <name val="Meiryo UI"/>
      <family val="2"/>
    </font>
    <font>
      <sz val="11"/>
      <name val="Meiryo UI"/>
      <family val="2"/>
    </font>
    <font>
      <sz val="12"/>
      <color theme="4" tint="-0.24994659260841701"/>
      <name val="Meiryo UI"/>
      <family val="2"/>
    </font>
    <font>
      <sz val="11"/>
      <color theme="1" tint="0.14999847407452621"/>
      <name val="Meiryo UI"/>
      <family val="2"/>
    </font>
    <font>
      <b/>
      <sz val="36"/>
      <color theme="8" tint="-0.499984740745262"/>
      <name val="Meiryo UI"/>
      <family val="2"/>
    </font>
    <font>
      <sz val="35"/>
      <color theme="1" tint="0.14999847407452621"/>
      <name val="Meiryo UI"/>
      <family val="2"/>
    </font>
    <font>
      <sz val="12"/>
      <color theme="1" tint="0.14999847407452621"/>
      <name val="Meiryo UI"/>
      <family val="2"/>
    </font>
    <font>
      <sz val="12"/>
      <name val="Meiryo UI"/>
      <family val="2"/>
    </font>
    <font>
      <sz val="10"/>
      <color theme="1" tint="0.14999847407452621"/>
      <name val="Meiryo UI"/>
      <family val="2"/>
    </font>
    <font>
      <b/>
      <sz val="36"/>
      <color theme="9" tint="-0.499984740745262"/>
      <name val="Meiryo UI"/>
      <family val="2"/>
    </font>
    <font>
      <b/>
      <sz val="36"/>
      <color theme="7" tint="-0.499984740745262"/>
      <name val="Meiryo UI"/>
      <family val="2"/>
    </font>
    <font>
      <b/>
      <sz val="36"/>
      <color theme="5" tint="-0.499984740745262"/>
      <name val="Meiryo UI"/>
      <family val="2"/>
    </font>
    <font>
      <sz val="6"/>
      <name val="ＭＳ Ｐゴシック"/>
      <family val="3"/>
      <charset val="128"/>
    </font>
    <font>
      <sz val="11"/>
      <color theme="1" tint="0.14999847407452621"/>
      <name val="Meiryo UI"/>
      <family val="3"/>
      <charset val="128"/>
    </font>
    <font>
      <sz val="12"/>
      <color theme="1" tint="0.14999847407452621"/>
      <name val="Meiryo UI"/>
      <family val="3"/>
      <charset val="128"/>
    </font>
    <font>
      <sz val="10"/>
      <color theme="1" tint="0.14999847407452621"/>
      <name val="Meiryo UI"/>
      <family val="3"/>
      <charset val="128"/>
    </font>
    <font>
      <b/>
      <sz val="10"/>
      <color theme="1" tint="0.14999847407452621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b/>
      <sz val="10"/>
      <color rgb="FF0070C0"/>
      <name val="Meiryo UI"/>
      <family val="3"/>
      <charset val="128"/>
    </font>
    <font>
      <b/>
      <sz val="10"/>
      <color rgb="FFEA58BD"/>
      <name val="Meiryo UI"/>
      <family val="3"/>
      <charset val="128"/>
    </font>
    <font>
      <b/>
      <sz val="10"/>
      <color theme="1"/>
      <name val="Meiryo UI"/>
      <family val="3"/>
      <charset val="128"/>
    </font>
    <font>
      <b/>
      <sz val="10"/>
      <color rgb="FFF573BA"/>
      <name val="Meiryo UI"/>
      <family val="3"/>
      <charset val="128"/>
    </font>
    <font>
      <b/>
      <sz val="12"/>
      <color theme="1" tint="0.14999847407452621"/>
      <name val="Meiryo UI"/>
      <family val="3"/>
      <charset val="128"/>
    </font>
    <font>
      <b/>
      <sz val="12"/>
      <color rgb="FFFF0000"/>
      <name val="Meiryo UI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3" fillId="2" borderId="0" applyNumberFormat="0" applyBorder="0" applyAlignment="0" applyProtection="0"/>
    <xf numFmtId="0" fontId="12" fillId="0" borderId="3" applyNumberFormat="0" applyFill="0" applyProtection="0">
      <alignment horizontal="left" vertical="center" indent="1"/>
    </xf>
    <xf numFmtId="0" fontId="4" fillId="3" borderId="1" applyNumberFormat="0" applyAlignment="0" applyProtection="0"/>
    <xf numFmtId="0" fontId="6" fillId="4" borderId="2" applyNumberFormat="0" applyProtection="0">
      <alignment vertical="center"/>
    </xf>
    <xf numFmtId="0" fontId="19" fillId="0" borderId="0" applyFill="0" applyBorder="0" applyProtection="0">
      <alignment vertical="center"/>
    </xf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4" fillId="5" borderId="0" applyBorder="0" applyProtection="0">
      <alignment horizontal="left" vertical="top" wrapText="1" indent="1"/>
    </xf>
    <xf numFmtId="178" fontId="9" fillId="0" borderId="0">
      <alignment horizontal="left" indent="1"/>
    </xf>
    <xf numFmtId="0" fontId="22" fillId="5" borderId="0" applyNumberFormat="0" applyFont="0" applyBorder="0" applyAlignment="0">
      <alignment horizontal="left" vertical="center" indent="1"/>
    </xf>
    <xf numFmtId="0" fontId="23" fillId="0" borderId="0">
      <alignment horizontal="left" indent="1"/>
    </xf>
    <xf numFmtId="0" fontId="12" fillId="0" borderId="0" applyFill="0" applyProtection="0"/>
    <xf numFmtId="0" fontId="13" fillId="0" borderId="0" applyFill="0" applyProtection="0"/>
    <xf numFmtId="0" fontId="11" fillId="10" borderId="0" applyNumberFormat="0" applyBorder="0" applyAlignment="0" applyProtection="0"/>
    <xf numFmtId="0" fontId="7" fillId="11" borderId="0" applyNumberFormat="0" applyBorder="0" applyAlignment="0" applyProtection="0"/>
    <xf numFmtId="0" fontId="17" fillId="12" borderId="0" applyNumberFormat="0" applyBorder="0" applyAlignment="0" applyProtection="0"/>
    <xf numFmtId="0" fontId="15" fillId="13" borderId="32" applyNumberFormat="0" applyAlignment="0" applyProtection="0"/>
    <xf numFmtId="0" fontId="18" fillId="14" borderId="33" applyNumberFormat="0" applyAlignment="0" applyProtection="0"/>
    <xf numFmtId="0" fontId="8" fillId="14" borderId="32" applyNumberFormat="0" applyAlignment="0" applyProtection="0"/>
    <xf numFmtId="0" fontId="16" fillId="0" borderId="34" applyNumberFormat="0" applyFill="0" applyAlignment="0" applyProtection="0"/>
    <xf numFmtId="0" fontId="4" fillId="15" borderId="35" applyNumberFormat="0" applyAlignment="0" applyProtection="0"/>
    <xf numFmtId="0" fontId="21" fillId="0" borderId="0" applyNumberFormat="0" applyFill="0" applyBorder="0" applyAlignment="0" applyProtection="0"/>
    <xf numFmtId="0" fontId="13" fillId="16" borderId="36" applyNumberFormat="0" applyFont="0" applyAlignment="0" applyProtection="0"/>
    <xf numFmtId="0" fontId="10" fillId="0" borderId="0" applyNumberFormat="0" applyFill="0" applyBorder="0" applyAlignment="0" applyProtection="0"/>
    <xf numFmtId="0" fontId="20" fillId="0" borderId="37" applyNumberFormat="0" applyFill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5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5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5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</cellStyleXfs>
  <cellXfs count="77">
    <xf numFmtId="0" fontId="0" fillId="0" borderId="0" xfId="0">
      <alignment vertical="top"/>
    </xf>
    <xf numFmtId="0" fontId="24" fillId="0" borderId="0" xfId="0" applyFont="1">
      <alignment vertical="top"/>
    </xf>
    <xf numFmtId="0" fontId="24" fillId="0" borderId="0" xfId="2" applyFont="1" applyFill="1" applyBorder="1" applyAlignment="1">
      <alignment vertical="center"/>
    </xf>
    <xf numFmtId="0" fontId="26" fillId="0" borderId="0" xfId="5" applyFont="1" applyFill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8" fillId="6" borderId="4" xfId="2" applyFont="1" applyFill="1" applyBorder="1" applyAlignment="1">
      <alignment horizontal="center" vertical="center"/>
    </xf>
    <xf numFmtId="0" fontId="28" fillId="6" borderId="5" xfId="2" applyFont="1" applyFill="1" applyBorder="1" applyAlignment="1">
      <alignment horizontal="center" vertical="center"/>
    </xf>
    <xf numFmtId="0" fontId="28" fillId="6" borderId="6" xfId="2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 indent="1"/>
    </xf>
    <xf numFmtId="0" fontId="24" fillId="0" borderId="8" xfId="16" applyFont="1" applyFill="1" applyBorder="1" applyAlignment="1">
      <alignment horizontal="center" vertical="center"/>
    </xf>
    <xf numFmtId="0" fontId="29" fillId="0" borderId="0" xfId="0" applyFont="1" applyAlignment="1">
      <alignment horizontal="left" vertical="top" wrapText="1" indent="1"/>
    </xf>
    <xf numFmtId="0" fontId="29" fillId="0" borderId="10" xfId="0" applyFont="1" applyBorder="1" applyAlignment="1">
      <alignment horizontal="left" vertical="top" wrapText="1" indent="1"/>
    </xf>
    <xf numFmtId="0" fontId="24" fillId="0" borderId="8" xfId="14" applyFont="1" applyBorder="1" applyAlignment="1">
      <alignment horizontal="center" vertical="center"/>
    </xf>
    <xf numFmtId="0" fontId="29" fillId="0" borderId="10" xfId="13" applyFont="1" applyFill="1" applyBorder="1" applyAlignment="1">
      <alignment horizontal="left" vertical="top" wrapText="1" indent="1"/>
    </xf>
    <xf numFmtId="0" fontId="28" fillId="8" borderId="4" xfId="2" applyFont="1" applyFill="1" applyBorder="1" applyAlignment="1">
      <alignment horizontal="center" vertical="center"/>
    </xf>
    <xf numFmtId="0" fontId="28" fillId="8" borderId="5" xfId="2" applyFont="1" applyFill="1" applyBorder="1" applyAlignment="1">
      <alignment horizontal="center" vertical="center"/>
    </xf>
    <xf numFmtId="0" fontId="28" fillId="8" borderId="6" xfId="2" applyFont="1" applyFill="1" applyBorder="1" applyAlignment="1">
      <alignment horizontal="center" vertical="center"/>
    </xf>
    <xf numFmtId="0" fontId="29" fillId="0" borderId="15" xfId="0" applyFont="1" applyBorder="1" applyAlignment="1">
      <alignment horizontal="left" vertical="top" wrapText="1" indent="1"/>
    </xf>
    <xf numFmtId="0" fontId="29" fillId="0" borderId="15" xfId="13" applyFont="1" applyFill="1" applyBorder="1" applyAlignment="1">
      <alignment horizontal="left" vertical="top" wrapText="1" indent="1"/>
    </xf>
    <xf numFmtId="0" fontId="28" fillId="9" borderId="4" xfId="2" applyFont="1" applyFill="1" applyBorder="1" applyAlignment="1">
      <alignment horizontal="center" vertical="center"/>
    </xf>
    <xf numFmtId="0" fontId="28" fillId="9" borderId="5" xfId="2" applyFont="1" applyFill="1" applyBorder="1" applyAlignment="1">
      <alignment horizontal="center" vertical="center"/>
    </xf>
    <xf numFmtId="0" fontId="28" fillId="9" borderId="6" xfId="2" applyFont="1" applyFill="1" applyBorder="1" applyAlignment="1">
      <alignment horizontal="center" vertical="center"/>
    </xf>
    <xf numFmtId="0" fontId="29" fillId="0" borderId="21" xfId="0" applyFont="1" applyBorder="1" applyAlignment="1">
      <alignment horizontal="left" vertical="top" wrapText="1" indent="1"/>
    </xf>
    <xf numFmtId="0" fontId="29" fillId="0" borderId="21" xfId="13" applyFont="1" applyFill="1" applyBorder="1" applyAlignment="1">
      <alignment horizontal="left" vertical="top" wrapText="1" indent="1"/>
    </xf>
    <xf numFmtId="0" fontId="28" fillId="7" borderId="4" xfId="2" applyFont="1" applyFill="1" applyBorder="1" applyAlignment="1">
      <alignment horizontal="center" vertical="center"/>
    </xf>
    <xf numFmtId="0" fontId="28" fillId="7" borderId="5" xfId="2" applyFont="1" applyFill="1" applyBorder="1" applyAlignment="1">
      <alignment horizontal="center" vertical="center"/>
    </xf>
    <xf numFmtId="0" fontId="28" fillId="7" borderId="6" xfId="2" applyFont="1" applyFill="1" applyBorder="1" applyAlignment="1">
      <alignment horizontal="center" vertical="center"/>
    </xf>
    <xf numFmtId="0" fontId="29" fillId="0" borderId="27" xfId="0" applyFont="1" applyBorder="1" applyAlignment="1">
      <alignment horizontal="left" vertical="top" wrapText="1" indent="1"/>
    </xf>
    <xf numFmtId="0" fontId="29" fillId="0" borderId="27" xfId="13" applyFont="1" applyFill="1" applyBorder="1" applyAlignment="1">
      <alignment horizontal="left" vertical="top" wrapText="1" indent="1"/>
    </xf>
    <xf numFmtId="0" fontId="34" fillId="0" borderId="0" xfId="0" applyFont="1">
      <alignment vertical="top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 indent="1"/>
    </xf>
    <xf numFmtId="0" fontId="36" fillId="0" borderId="0" xfId="0" applyFont="1" applyAlignment="1">
      <alignment horizontal="left" vertical="top" wrapText="1" indent="1"/>
    </xf>
    <xf numFmtId="178" fontId="27" fillId="0" borderId="9" xfId="12" applyFont="1" applyBorder="1" applyAlignment="1">
      <alignment horizontal="right" indent="1"/>
    </xf>
    <xf numFmtId="178" fontId="27" fillId="0" borderId="11" xfId="12" applyFont="1" applyBorder="1" applyAlignment="1">
      <alignment horizontal="right" indent="1"/>
    </xf>
    <xf numFmtId="178" fontId="27" fillId="0" borderId="9" xfId="13" applyNumberFormat="1" applyFont="1" applyFill="1" applyBorder="1" applyAlignment="1">
      <alignment horizontal="right" vertical="center" wrapText="1" indent="1"/>
    </xf>
    <xf numFmtId="178" fontId="27" fillId="0" borderId="9" xfId="12" applyFont="1" applyBorder="1" applyAlignment="1">
      <alignment horizontal="right" vertical="center" indent="1"/>
    </xf>
    <xf numFmtId="178" fontId="27" fillId="0" borderId="26" xfId="12" applyFont="1" applyBorder="1" applyAlignment="1">
      <alignment horizontal="right" indent="1"/>
    </xf>
    <xf numFmtId="178" fontId="27" fillId="0" borderId="26" xfId="13" applyNumberFormat="1" applyFont="1" applyFill="1" applyBorder="1" applyAlignment="1">
      <alignment horizontal="right" vertical="center" wrapText="1" indent="1"/>
    </xf>
    <xf numFmtId="178" fontId="27" fillId="0" borderId="26" xfId="12" applyFont="1" applyBorder="1" applyAlignment="1">
      <alignment horizontal="right" vertical="center" indent="1"/>
    </xf>
    <xf numFmtId="178" fontId="27" fillId="0" borderId="20" xfId="12" applyFont="1" applyBorder="1" applyAlignment="1">
      <alignment horizontal="right" indent="1"/>
    </xf>
    <xf numFmtId="178" fontId="27" fillId="0" borderId="20" xfId="13" applyNumberFormat="1" applyFont="1" applyFill="1" applyBorder="1" applyAlignment="1">
      <alignment horizontal="right" vertical="center" wrapText="1" indent="1"/>
    </xf>
    <xf numFmtId="178" fontId="27" fillId="0" borderId="20" xfId="12" applyFont="1" applyBorder="1" applyAlignment="1">
      <alignment horizontal="right" vertical="center" indent="1"/>
    </xf>
    <xf numFmtId="178" fontId="27" fillId="0" borderId="14" xfId="12" applyFont="1" applyBorder="1" applyAlignment="1">
      <alignment horizontal="right" indent="1"/>
    </xf>
    <xf numFmtId="178" fontId="27" fillId="0" borderId="14" xfId="13" applyNumberFormat="1" applyFont="1" applyFill="1" applyBorder="1" applyAlignment="1">
      <alignment horizontal="right" vertical="center" wrapText="1" indent="1"/>
    </xf>
    <xf numFmtId="178" fontId="27" fillId="0" borderId="14" xfId="12" applyFont="1" applyBorder="1" applyAlignment="1">
      <alignment horizontal="right" vertical="center" indent="1"/>
    </xf>
    <xf numFmtId="0" fontId="37" fillId="0" borderId="10" xfId="13" applyFont="1" applyFill="1" applyBorder="1" applyAlignment="1">
      <alignment horizontal="left" vertical="top" wrapText="1" indent="1"/>
    </xf>
    <xf numFmtId="0" fontId="37" fillId="0" borderId="10" xfId="0" applyFont="1" applyBorder="1" applyAlignment="1">
      <alignment horizontal="left" vertical="top" wrapText="1" indent="1"/>
    </xf>
    <xf numFmtId="0" fontId="38" fillId="0" borderId="10" xfId="0" applyFont="1" applyBorder="1" applyAlignment="1">
      <alignment horizontal="left" vertical="top" wrapText="1" indent="1"/>
    </xf>
    <xf numFmtId="0" fontId="36" fillId="0" borderId="10" xfId="0" applyFont="1" applyBorder="1" applyAlignment="1">
      <alignment horizontal="left" vertical="top" wrapText="1" indent="1"/>
    </xf>
    <xf numFmtId="0" fontId="36" fillId="0" borderId="10" xfId="13" applyFont="1" applyFill="1" applyBorder="1" applyAlignment="1">
      <alignment horizontal="left" vertical="top" wrapText="1" indent="1"/>
    </xf>
    <xf numFmtId="0" fontId="37" fillId="0" borderId="15" xfId="0" applyFont="1" applyBorder="1" applyAlignment="1">
      <alignment horizontal="left" vertical="top" wrapText="1" indent="1"/>
    </xf>
    <xf numFmtId="0" fontId="37" fillId="0" borderId="15" xfId="13" applyFont="1" applyFill="1" applyBorder="1" applyAlignment="1">
      <alignment horizontal="left" vertical="top" wrapText="1" indent="1"/>
    </xf>
    <xf numFmtId="0" fontId="38" fillId="0" borderId="15" xfId="13" applyFont="1" applyFill="1" applyBorder="1" applyAlignment="1">
      <alignment horizontal="left" vertical="top" wrapText="1" indent="1"/>
    </xf>
    <xf numFmtId="0" fontId="25" fillId="0" borderId="0" xfId="5" applyFont="1" applyFill="1" applyBorder="1">
      <alignment vertical="center"/>
    </xf>
    <xf numFmtId="0" fontId="24" fillId="0" borderId="13" xfId="11" applyFont="1" applyFill="1" applyBorder="1" applyAlignment="1">
      <alignment horizontal="left" vertical="center" wrapText="1" indent="1"/>
    </xf>
    <xf numFmtId="0" fontId="24" fillId="0" borderId="11" xfId="11" applyFont="1" applyFill="1" applyBorder="1" applyAlignment="1">
      <alignment horizontal="left" vertical="center" wrapText="1" indent="1"/>
    </xf>
    <xf numFmtId="0" fontId="43" fillId="0" borderId="7" xfId="11" applyFont="1" applyFill="1" applyBorder="1">
      <alignment horizontal="left" vertical="top" wrapText="1" indent="1"/>
    </xf>
    <xf numFmtId="0" fontId="29" fillId="0" borderId="7" xfId="11" applyFont="1" applyFill="1" applyBorder="1">
      <alignment horizontal="left" vertical="top" wrapText="1" indent="1"/>
    </xf>
    <xf numFmtId="0" fontId="29" fillId="0" borderId="12" xfId="11" applyFont="1" applyFill="1" applyBorder="1">
      <alignment horizontal="left" vertical="top" wrapText="1" indent="1"/>
    </xf>
    <xf numFmtId="0" fontId="28" fillId="6" borderId="0" xfId="15" applyFont="1" applyFill="1" applyAlignment="1">
      <alignment horizontal="center" vertical="center"/>
    </xf>
    <xf numFmtId="0" fontId="30" fillId="0" borderId="0" xfId="5" applyFont="1" applyFill="1" applyBorder="1">
      <alignment vertical="center"/>
    </xf>
    <xf numFmtId="0" fontId="24" fillId="0" borderId="18" xfId="11" applyFont="1" applyFill="1" applyBorder="1" applyAlignment="1">
      <alignment horizontal="left" vertical="center" wrapText="1" indent="1"/>
    </xf>
    <xf numFmtId="0" fontId="24" fillId="0" borderId="19" xfId="11" applyFont="1" applyFill="1" applyBorder="1" applyAlignment="1">
      <alignment horizontal="left" vertical="center" wrapText="1" indent="1"/>
    </xf>
    <xf numFmtId="0" fontId="37" fillId="0" borderId="16" xfId="11" applyFont="1" applyFill="1" applyBorder="1">
      <alignment horizontal="left" vertical="top" wrapText="1" indent="1"/>
    </xf>
    <xf numFmtId="0" fontId="29" fillId="0" borderId="16" xfId="11" applyFont="1" applyFill="1" applyBorder="1">
      <alignment horizontal="left" vertical="top" wrapText="1" indent="1"/>
    </xf>
    <xf numFmtId="0" fontId="29" fillId="0" borderId="17" xfId="11" applyFont="1" applyFill="1" applyBorder="1">
      <alignment horizontal="left" vertical="top" wrapText="1" indent="1"/>
    </xf>
    <xf numFmtId="0" fontId="31" fillId="0" borderId="0" xfId="5" applyFont="1" applyFill="1" applyBorder="1">
      <alignment vertical="center"/>
    </xf>
    <xf numFmtId="0" fontId="24" fillId="0" borderId="24" xfId="11" applyFont="1" applyFill="1" applyBorder="1" applyAlignment="1">
      <alignment horizontal="left" vertical="center" wrapText="1" indent="1"/>
    </xf>
    <xf numFmtId="0" fontId="24" fillId="0" borderId="25" xfId="11" applyFont="1" applyFill="1" applyBorder="1" applyAlignment="1">
      <alignment horizontal="left" vertical="center" wrapText="1" indent="1"/>
    </xf>
    <xf numFmtId="0" fontId="29" fillId="0" borderId="22" xfId="11" applyFont="1" applyFill="1" applyBorder="1">
      <alignment horizontal="left" vertical="top" wrapText="1" indent="1"/>
    </xf>
    <xf numFmtId="0" fontId="29" fillId="0" borderId="23" xfId="11" applyFont="1" applyFill="1" applyBorder="1">
      <alignment horizontal="left" vertical="top" wrapText="1" indent="1"/>
    </xf>
    <xf numFmtId="0" fontId="32" fillId="0" borderId="0" xfId="5" applyFont="1" applyFill="1" applyBorder="1">
      <alignment vertical="center"/>
    </xf>
    <xf numFmtId="0" fontId="24" fillId="0" borderId="30" xfId="11" applyFont="1" applyFill="1" applyBorder="1" applyAlignment="1">
      <alignment horizontal="left" vertical="center" wrapText="1" indent="1"/>
    </xf>
    <xf numFmtId="0" fontId="24" fillId="0" borderId="31" xfId="11" applyFont="1" applyFill="1" applyBorder="1" applyAlignment="1">
      <alignment horizontal="left" vertical="center" wrapText="1" indent="1"/>
    </xf>
    <xf numFmtId="0" fontId="29" fillId="0" borderId="28" xfId="11" applyFont="1" applyFill="1" applyBorder="1">
      <alignment horizontal="left" vertical="top" wrapText="1" indent="1"/>
    </xf>
    <xf numFmtId="0" fontId="29" fillId="0" borderId="29" xfId="11" applyFont="1" applyFill="1" applyBorder="1">
      <alignment horizontal="left" vertical="top" wrapText="1" indent="1"/>
    </xf>
  </cellXfs>
  <cellStyles count="50">
    <cellStyle name="20% - アクセント 1" xfId="29" builtinId="30" customBuiltin="1"/>
    <cellStyle name="20% - アクセント 2" xfId="32" builtinId="34" customBuiltin="1"/>
    <cellStyle name="20% - アクセント 3" xfId="36" builtinId="38" customBuiltin="1"/>
    <cellStyle name="20% - アクセント 4" xfId="40" builtinId="42" customBuiltin="1"/>
    <cellStyle name="20% - アクセント 5" xfId="43" builtinId="46" customBuiltin="1"/>
    <cellStyle name="20% - アクセント 6" xfId="47" builtinId="50" customBuiltin="1"/>
    <cellStyle name="40% - アクセント 1" xfId="1" builtinId="31" customBuiltin="1"/>
    <cellStyle name="40% - アクセント 2" xfId="33" builtinId="35" customBuiltin="1"/>
    <cellStyle name="40% - アクセント 3" xfId="37" builtinId="39" customBuiltin="1"/>
    <cellStyle name="40% - アクセント 4" xfId="41" builtinId="43" customBuiltin="1"/>
    <cellStyle name="40% - アクセント 5" xfId="44" builtinId="47" customBuiltin="1"/>
    <cellStyle name="40% - アクセント 6" xfId="48" builtinId="51" customBuiltin="1"/>
    <cellStyle name="60% - アクセント 1" xfId="30" builtinId="32" customBuiltin="1"/>
    <cellStyle name="60% - アクセント 2" xfId="34" builtinId="36" customBuiltin="1"/>
    <cellStyle name="60% - アクセント 3" xfId="38" builtinId="40" customBuiltin="1"/>
    <cellStyle name="60% - アクセント 4" xfId="42" builtinId="44" customBuiltin="1"/>
    <cellStyle name="60% - アクセント 5" xfId="45" builtinId="48" customBuiltin="1"/>
    <cellStyle name="60% - アクセント 6" xfId="49" builtinId="52" customBuiltin="1"/>
    <cellStyle name="アクセント 1" xfId="3" builtinId="29" customBuiltin="1"/>
    <cellStyle name="アクセント 2" xfId="31" builtinId="33" customBuiltin="1"/>
    <cellStyle name="アクセント 3" xfId="35" builtinId="37" customBuiltin="1"/>
    <cellStyle name="アクセント 4" xfId="39" builtinId="41" customBuiltin="1"/>
    <cellStyle name="アクセント 5" xfId="4" builtinId="45" customBuiltin="1"/>
    <cellStyle name="アクセント 6" xfId="46" builtinId="49" customBuiltin="1"/>
    <cellStyle name="タイトル" xfId="5" builtinId="15" customBuiltin="1"/>
    <cellStyle name="チェック セル" xfId="24" builtinId="23" customBuiltin="1"/>
    <cellStyle name="どちらでもない" xfId="19" builtinId="28" customBuiltin="1"/>
    <cellStyle name="パーセント" xfId="10" builtinId="5" customBuiltin="1"/>
    <cellStyle name="メモ" xfId="26" builtinId="10" customBuiltin="1"/>
    <cellStyle name="リンク セル" xfId="23" builtinId="24" customBuiltin="1"/>
    <cellStyle name="悪い" xfId="18" builtinId="27" customBuiltin="1"/>
    <cellStyle name="計算" xfId="22" builtinId="22" customBuiltin="1"/>
    <cellStyle name="警告文" xfId="25" builtinId="11" customBuiltin="1"/>
    <cellStyle name="桁区切り" xfId="7" builtinId="6" customBuiltin="1"/>
    <cellStyle name="桁区切り [0.00]" xfId="6" builtinId="3" customBuiltin="1"/>
    <cellStyle name="見出し 1" xfId="2" builtinId="16" customBuiltin="1"/>
    <cellStyle name="見出し 2" xfId="15" builtinId="17" customBuiltin="1"/>
    <cellStyle name="見出し 3" xfId="16" builtinId="18" customBuiltin="1"/>
    <cellStyle name="見出し 4" xfId="11" builtinId="19" customBuiltin="1"/>
    <cellStyle name="縞模様" xfId="13" xr:uid="{00000000-0005-0000-0000-000003000000}"/>
    <cellStyle name="集計" xfId="28" builtinId="25" customBuiltin="1"/>
    <cellStyle name="出力" xfId="21" builtinId="21" customBuiltin="1"/>
    <cellStyle name="設定エントリ" xfId="14" xr:uid="{00000000-0005-0000-0000-00000F000000}"/>
    <cellStyle name="説明文" xfId="27" builtinId="53" customBuiltin="1"/>
    <cellStyle name="通貨" xfId="9" builtinId="7" customBuiltin="1"/>
    <cellStyle name="通貨 [0.00]" xfId="8" builtinId="4" customBuiltin="1"/>
    <cellStyle name="日" xfId="12" xr:uid="{00000000-0005-0000-0000-000008000000}"/>
    <cellStyle name="入力" xfId="20" builtinId="20" customBuiltin="1"/>
    <cellStyle name="標準" xfId="0" builtinId="0" customBuiltin="1"/>
    <cellStyle name="良い" xfId="17" builtinId="26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EA58BD"/>
      <color rgb="FFF573BA"/>
      <color rgb="FFF76D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531928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4" name="画像 3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4" name="画像 3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1434929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421469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824684</xdr:colOff>
      <xdr:row>1</xdr:row>
      <xdr:rowOff>1143000</xdr:rowOff>
    </xdr:to>
    <xdr:pic>
      <xdr:nvPicPr>
        <xdr:cNvPr id="2" name="画像 1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4" name="画像 3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4" name="画像 3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3" name="画像 2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4" name="画像 3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4" name="画像 3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3" name="画像 2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topLeftCell="A9" zoomScale="85" zoomScaleNormal="85" workbookViewId="0">
      <selection activeCell="D15" sqref="D15:H15"/>
    </sheetView>
  </sheetViews>
  <sheetFormatPr defaultColWidth="8.90625" defaultRowHeight="15" x14ac:dyDescent="0.3"/>
  <cols>
    <col min="1" max="1" width="1.81640625" style="29" customWidth="1"/>
    <col min="2" max="2" width="18.453125" style="29" customWidth="1"/>
    <col min="3" max="3" width="19.6328125" style="29" customWidth="1"/>
    <col min="4" max="4" width="19" style="29" customWidth="1"/>
    <col min="5" max="5" width="20.453125" style="29" customWidth="1"/>
    <col min="6" max="6" width="20.1796875" style="29" customWidth="1"/>
    <col min="7" max="7" width="20.08984375" style="29" customWidth="1"/>
    <col min="8" max="8" width="16.81640625" style="29" customWidth="1"/>
    <col min="9" max="9" width="1.81640625" style="29" customWidth="1"/>
    <col min="10" max="10" width="8.81640625" style="29" customWidth="1"/>
    <col min="11" max="12" width="12.453125" style="29" customWidth="1"/>
    <col min="13" max="13" width="1.81640625" style="29" customWidth="1"/>
    <col min="14" max="16384" width="8.90625" style="29"/>
  </cols>
  <sheetData>
    <row r="1" spans="1:12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  <c r="J1" s="1"/>
      <c r="K1" s="1"/>
      <c r="L1" s="1"/>
    </row>
    <row r="2" spans="1:12" ht="96" customHeight="1" x14ac:dyDescent="0.3">
      <c r="A2" s="1"/>
      <c r="B2" s="54" t="str">
        <f>CalendarYear&amp;"年"&amp;"1月"</f>
        <v>2025年1月</v>
      </c>
      <c r="C2" s="54"/>
      <c r="D2" s="54"/>
      <c r="E2" s="2"/>
      <c r="F2" s="2"/>
      <c r="G2" s="2"/>
      <c r="H2" s="3"/>
      <c r="I2" s="1"/>
      <c r="J2" s="1"/>
      <c r="K2" s="1"/>
      <c r="L2" s="1"/>
    </row>
    <row r="3" spans="1:12" s="30" customFormat="1" ht="24" customHeight="1" x14ac:dyDescent="0.3">
      <c r="A3" s="4"/>
      <c r="B3" s="5" t="str">
        <f>週の始まり</f>
        <v>日曜日</v>
      </c>
      <c r="C3" s="6" t="str">
        <f t="shared" ref="C3:H3" si="0">TEXT(C4,"aaaa")</f>
        <v>月曜日</v>
      </c>
      <c r="D3" s="6" t="str">
        <f t="shared" si="0"/>
        <v>火曜日</v>
      </c>
      <c r="E3" s="6" t="str">
        <f t="shared" si="0"/>
        <v>水曜日</v>
      </c>
      <c r="F3" s="6" t="str">
        <f t="shared" si="0"/>
        <v>木曜日</v>
      </c>
      <c r="G3" s="6" t="str">
        <f t="shared" si="0"/>
        <v>金曜日</v>
      </c>
      <c r="H3" s="7" t="str">
        <f t="shared" si="0"/>
        <v>土曜日</v>
      </c>
      <c r="I3" s="4"/>
      <c r="J3" s="4"/>
      <c r="K3" s="60" t="s">
        <v>2</v>
      </c>
      <c r="L3" s="60"/>
    </row>
    <row r="4" spans="1:12" s="31" customFormat="1" ht="24" customHeight="1" x14ac:dyDescent="0.3">
      <c r="A4" s="8"/>
      <c r="B4" s="33">
        <f t="array" ref="B4:H4">DaysAndWeeks+DATE(CalendarYear,1,1)-WEEKDAY(DATE(CalendarYear,1,1),(週の始まり="月曜日")+1)+1</f>
        <v>45655</v>
      </c>
      <c r="C4" s="33">
        <v>45656</v>
      </c>
      <c r="D4" s="33">
        <v>45657</v>
      </c>
      <c r="E4" s="33">
        <v>45658</v>
      </c>
      <c r="F4" s="33">
        <v>45659</v>
      </c>
      <c r="G4" s="33">
        <v>45660</v>
      </c>
      <c r="H4" s="34">
        <v>45661</v>
      </c>
      <c r="I4" s="8"/>
      <c r="J4" s="8"/>
      <c r="K4" s="9" t="s">
        <v>3</v>
      </c>
      <c r="L4" s="9" t="s">
        <v>4</v>
      </c>
    </row>
    <row r="5" spans="1:12" s="32" customFormat="1" ht="56.1" customHeight="1" x14ac:dyDescent="0.3">
      <c r="A5" s="10"/>
      <c r="B5" s="11"/>
      <c r="C5" s="11"/>
      <c r="D5" s="11"/>
      <c r="E5" s="48" t="s">
        <v>9</v>
      </c>
      <c r="F5" s="48" t="s">
        <v>9</v>
      </c>
      <c r="G5" s="48" t="s">
        <v>9</v>
      </c>
      <c r="H5" s="48" t="s">
        <v>9</v>
      </c>
      <c r="I5" s="10"/>
      <c r="J5" s="10"/>
      <c r="K5" s="12">
        <v>2025</v>
      </c>
      <c r="L5" s="12" t="s">
        <v>5</v>
      </c>
    </row>
    <row r="6" spans="1:12" s="31" customFormat="1" ht="24" customHeight="1" x14ac:dyDescent="0.3">
      <c r="A6" s="8"/>
      <c r="B6" s="35">
        <f t="array" ref="B6:H6">DaysAndWeeks+DATE(CalendarYear,1,1)-WEEKDAY(DATE(CalendarYear,1,1),(週の始まり="月曜日")+1)+8</f>
        <v>45662</v>
      </c>
      <c r="C6" s="35">
        <v>45663</v>
      </c>
      <c r="D6" s="35">
        <v>45664</v>
      </c>
      <c r="E6" s="35">
        <v>45665</v>
      </c>
      <c r="F6" s="35">
        <v>45666</v>
      </c>
      <c r="G6" s="35">
        <v>45667</v>
      </c>
      <c r="H6" s="35">
        <v>45668</v>
      </c>
      <c r="I6" s="8"/>
      <c r="J6" s="8"/>
      <c r="K6" s="8"/>
      <c r="L6" s="8"/>
    </row>
    <row r="7" spans="1:12" s="32" customFormat="1" ht="56.1" customHeight="1" x14ac:dyDescent="0.3">
      <c r="A7" s="10"/>
      <c r="B7" s="46" t="s">
        <v>10</v>
      </c>
      <c r="C7" s="13"/>
      <c r="D7" s="13"/>
      <c r="E7" s="13"/>
      <c r="F7" s="13"/>
      <c r="G7" s="13"/>
      <c r="H7" s="13"/>
      <c r="I7" s="10"/>
      <c r="J7" s="10"/>
      <c r="K7" s="10"/>
      <c r="L7" s="10"/>
    </row>
    <row r="8" spans="1:12" s="31" customFormat="1" ht="24" customHeight="1" x14ac:dyDescent="0.3">
      <c r="A8" s="8"/>
      <c r="B8" s="36">
        <f t="array" ref="B8:H8">DaysAndWeeks+DATE(CalendarYear,1,1)-WEEKDAY(DATE(CalendarYear,1,1),(週の始まり="月曜日")+1)+15</f>
        <v>45669</v>
      </c>
      <c r="C8" s="36">
        <v>45670</v>
      </c>
      <c r="D8" s="36">
        <v>45671</v>
      </c>
      <c r="E8" s="36">
        <v>45672</v>
      </c>
      <c r="F8" s="36">
        <v>45673</v>
      </c>
      <c r="G8" s="36">
        <v>45674</v>
      </c>
      <c r="H8" s="36">
        <v>45675</v>
      </c>
      <c r="I8" s="8"/>
      <c r="J8" s="8"/>
      <c r="K8" s="8"/>
      <c r="L8" s="8"/>
    </row>
    <row r="9" spans="1:12" s="32" customFormat="1" ht="62.4" customHeight="1" x14ac:dyDescent="0.3">
      <c r="A9" s="10"/>
      <c r="B9" s="11"/>
      <c r="C9" s="47" t="s">
        <v>8</v>
      </c>
      <c r="D9" s="11"/>
      <c r="E9" s="11"/>
      <c r="F9" s="11"/>
      <c r="G9" s="47" t="s">
        <v>7</v>
      </c>
      <c r="H9" s="11"/>
      <c r="I9" s="10"/>
      <c r="J9" s="10"/>
      <c r="K9" s="10"/>
      <c r="L9" s="10"/>
    </row>
    <row r="10" spans="1:12" s="31" customFormat="1" ht="24" customHeight="1" x14ac:dyDescent="0.3">
      <c r="A10" s="8"/>
      <c r="B10" s="35">
        <f t="array" ref="B10:H10">DaysAndWeeks+DATE(CalendarYear,1,1)-WEEKDAY(DATE(CalendarYear,1,1),(週の始まり="月曜日")+1)+22</f>
        <v>45676</v>
      </c>
      <c r="C10" s="35">
        <v>45677</v>
      </c>
      <c r="D10" s="35">
        <v>45678</v>
      </c>
      <c r="E10" s="35">
        <v>45679</v>
      </c>
      <c r="F10" s="35">
        <v>45680</v>
      </c>
      <c r="G10" s="35">
        <v>45681</v>
      </c>
      <c r="H10" s="35">
        <v>45682</v>
      </c>
      <c r="I10" s="8"/>
      <c r="J10" s="8"/>
      <c r="K10" s="8"/>
      <c r="L10" s="8"/>
    </row>
    <row r="11" spans="1:12" s="32" customFormat="1" ht="62.4" customHeight="1" x14ac:dyDescent="0.3">
      <c r="A11" s="10"/>
      <c r="B11" s="46" t="s">
        <v>12</v>
      </c>
      <c r="C11" s="46" t="s">
        <v>15</v>
      </c>
      <c r="D11" s="46" t="s">
        <v>6</v>
      </c>
      <c r="E11" s="46" t="s">
        <v>13</v>
      </c>
      <c r="F11" s="46" t="s">
        <v>14</v>
      </c>
      <c r="G11" s="13"/>
      <c r="H11" s="13"/>
      <c r="I11" s="10"/>
      <c r="J11" s="10"/>
      <c r="K11" s="10"/>
      <c r="L11" s="10"/>
    </row>
    <row r="12" spans="1:12" s="31" customFormat="1" ht="24" customHeight="1" x14ac:dyDescent="0.3">
      <c r="A12" s="8"/>
      <c r="B12" s="36">
        <f t="array" ref="B12:H12">DaysAndWeeks+DATE(CalendarYear,1,1)-WEEKDAY(DATE(CalendarYear,1,1),(週の始まり="月曜日")+1)+29</f>
        <v>45683</v>
      </c>
      <c r="C12" s="36">
        <v>45684</v>
      </c>
      <c r="D12" s="36">
        <v>45685</v>
      </c>
      <c r="E12" s="36">
        <v>45686</v>
      </c>
      <c r="F12" s="36">
        <v>45687</v>
      </c>
      <c r="G12" s="36">
        <v>45688</v>
      </c>
      <c r="H12" s="36">
        <v>45689</v>
      </c>
      <c r="I12" s="8"/>
      <c r="J12" s="8"/>
      <c r="K12" s="8"/>
      <c r="L12" s="8"/>
    </row>
    <row r="13" spans="1:12" s="32" customFormat="1" ht="56.1" customHeight="1" x14ac:dyDescent="0.3">
      <c r="A13" s="10"/>
      <c r="B13" s="11"/>
      <c r="C13" s="11"/>
      <c r="D13" s="11"/>
      <c r="E13" s="11"/>
      <c r="F13" s="11"/>
      <c r="G13" s="47" t="s">
        <v>6</v>
      </c>
      <c r="H13" s="11"/>
      <c r="I13" s="10"/>
      <c r="J13" s="10"/>
      <c r="K13" s="10"/>
      <c r="L13" s="10"/>
    </row>
    <row r="14" spans="1:12" s="31" customFormat="1" ht="24" customHeight="1" x14ac:dyDescent="0.3">
      <c r="A14" s="8"/>
      <c r="B14" s="35">
        <f t="array" ref="B14:C14">DaysAndWeeks+DATE(CalendarYear,1,1)-WEEKDAY(DATE(CalendarYear,1,1),(週の始まり="月曜日")+1)+36</f>
        <v>45690</v>
      </c>
      <c r="C14" s="35">
        <v>45691</v>
      </c>
      <c r="D14" s="55" t="s">
        <v>0</v>
      </c>
      <c r="E14" s="55"/>
      <c r="F14" s="55"/>
      <c r="G14" s="55"/>
      <c r="H14" s="56"/>
      <c r="I14" s="8"/>
      <c r="J14" s="8"/>
      <c r="K14" s="8"/>
      <c r="L14" s="8"/>
    </row>
    <row r="15" spans="1:12" s="32" customFormat="1" ht="56.1" customHeight="1" x14ac:dyDescent="0.3">
      <c r="A15" s="10"/>
      <c r="B15" s="13"/>
      <c r="C15" s="13"/>
      <c r="D15" s="57" t="s">
        <v>11</v>
      </c>
      <c r="E15" s="58"/>
      <c r="F15" s="58"/>
      <c r="G15" s="58"/>
      <c r="H15" s="59"/>
      <c r="I15" s="10"/>
      <c r="J15" s="10"/>
      <c r="K15" s="10"/>
      <c r="L15" s="10"/>
    </row>
  </sheetData>
  <mergeCells count="4">
    <mergeCell ref="B2:D2"/>
    <mergeCell ref="D14:H14"/>
    <mergeCell ref="D15:H15"/>
    <mergeCell ref="K3:L3"/>
  </mergeCells>
  <phoneticPr fontId="1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リストから曜日を選びます。[キャンセル] を選択し、Alt キーを押しながら下矢印キーを押して、ドロップダウン リストから曜日を選びます。" prompt="このセルで、週の最初の曜日を選択します。Alt + 下矢印キーを押してドロップダウン リストを開きます。下矢印キーで移動し、Enter キーを押して選択します。" sqref="L5" xr:uid="{00000000-0002-0000-0000-000000000000}">
      <formula1>"日曜日, 月曜日"</formula1>
    </dataValidation>
    <dataValidation allowBlank="1" showInputMessage="1" showErrorMessage="1" prompt="このブックでは、カスタムの 1 か月カレンダーを作成します。この 1 月のワークシートを使って、すべての月の年および週の最初の曜日をカスタマイズします。各月は、個別のワークシート上にあります。" sqref="A1" xr:uid="{00000000-0002-0000-0000-000001000000}"/>
    <dataValidation allowBlank="1" showInputMessage="1" showErrorMessage="1" prompt="下のセルに年を入力します" sqref="K4" xr:uid="{00000000-0002-0000-0000-000002000000}"/>
    <dataValidation allowBlank="1" showInputMessage="1" showErrorMessage="1" prompt="下のセルで週の開始日を選択します" sqref="L4" xr:uid="{00000000-0002-0000-0000-000003000000}"/>
    <dataValidation allowBlank="1" showInputMessage="1" showErrorMessage="1" prompt="このセルに年を入力します" sqref="K5" xr:uid="{00000000-0002-0000-0000-000004000000}"/>
    <dataValidation allowBlank="1" showInputMessage="1" showErrorMessage="1" prompt="この行には、このカレンダーの曜日名が含まれます。このセルには、週の最初の曜日が含まれます。週の最初の曜日を変更するには、このワークシートのセル L5 に新しい曜日を入力します。" sqref="B3" xr:uid="{00000000-0002-0000-0000-000005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000-000006000000}"/>
    <dataValidation allowBlank="1" showInputMessage="1" showErrorMessage="1" prompt="このセルの年は、セル K5 に入力された年に基づいて自動的に更新されます。下のカレンダーには、前の月と次の月の日付が薄い色のフォントで表示されます。" sqref="B2:D2" xr:uid="{00000000-0002-0000-0000-000007000000}"/>
    <dataValidation allowBlank="1" showInputMessage="1" showErrorMessage="1" prompt="曜日は自動的に決定されます" sqref="C3:H3" xr:uid="{00000000-0002-0000-0000-000008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000-000009000000}"/>
    <dataValidation allowBlank="1" showInputMessage="1" prompt="このセルに毎月のメモを入力します" sqref="D15:H15" xr:uid="{00000000-0002-0000-0000-00000A000000}"/>
    <dataValidation allowBlank="1" showInputMessage="1" prompt="下のセルに毎月のメモを入力します" sqref="D14:H14" xr:uid="{00000000-0002-0000-0000-00000B000000}"/>
    <dataValidation allowBlank="1" showInputMessage="1" showErrorMessage="1" prompt="年を入力し、下のセルでカレンダーの最初の日を選択します。これらのカレンダー設定用のセルは印刷されません。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workbookViewId="0"/>
  </sheetViews>
  <sheetFormatPr defaultColWidth="8.90625" defaultRowHeight="15" x14ac:dyDescent="0.3"/>
  <cols>
    <col min="1" max="1" width="1.81640625" style="29" customWidth="1"/>
    <col min="2" max="8" width="16.81640625" style="29" customWidth="1"/>
    <col min="9" max="9" width="1.81640625" style="29" customWidth="1"/>
    <col min="10" max="10" width="8.81640625" style="29" customWidth="1"/>
    <col min="11" max="16384" width="8.90625" style="29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3">
      <c r="A2" s="1"/>
      <c r="B2" s="72" t="str">
        <f>CalendarYear&amp;"年"&amp;"10月"</f>
        <v>2025年10月</v>
      </c>
      <c r="C2" s="72"/>
      <c r="D2" s="72"/>
      <c r="E2" s="2"/>
      <c r="F2" s="2"/>
      <c r="G2" s="2"/>
      <c r="H2" s="3"/>
      <c r="I2" s="1"/>
    </row>
    <row r="3" spans="1:9" s="30" customFormat="1" ht="24" customHeight="1" x14ac:dyDescent="0.3">
      <c r="A3" s="4"/>
      <c r="B3" s="24" t="str">
        <f>週の始まり</f>
        <v>日曜日</v>
      </c>
      <c r="C3" s="25" t="str">
        <f t="shared" ref="C3:H3" si="0">TEXT(C4,"aaaa")</f>
        <v>月曜日</v>
      </c>
      <c r="D3" s="25" t="str">
        <f t="shared" si="0"/>
        <v>火曜日</v>
      </c>
      <c r="E3" s="25" t="str">
        <f t="shared" si="0"/>
        <v>水曜日</v>
      </c>
      <c r="F3" s="25" t="str">
        <f t="shared" si="0"/>
        <v>木曜日</v>
      </c>
      <c r="G3" s="25" t="str">
        <f t="shared" si="0"/>
        <v>金曜日</v>
      </c>
      <c r="H3" s="26" t="str">
        <f t="shared" si="0"/>
        <v>土曜日</v>
      </c>
      <c r="I3" s="4"/>
    </row>
    <row r="4" spans="1:9" s="31" customFormat="1" ht="24" customHeight="1" x14ac:dyDescent="0.3">
      <c r="A4" s="8"/>
      <c r="B4" s="37">
        <f t="array" ref="B4:H4">DaysAndWeeks+DATE(CalendarYear,10,1)-WEEKDAY(DATE(CalendarYear,10,1),(週の始まり="月曜日")+1)+1</f>
        <v>45928</v>
      </c>
      <c r="C4" s="37">
        <v>45929</v>
      </c>
      <c r="D4" s="37">
        <v>45930</v>
      </c>
      <c r="E4" s="37">
        <v>45931</v>
      </c>
      <c r="F4" s="37">
        <v>45932</v>
      </c>
      <c r="G4" s="37">
        <v>45933</v>
      </c>
      <c r="H4" s="37">
        <v>45934</v>
      </c>
      <c r="I4" s="8"/>
    </row>
    <row r="5" spans="1:9" s="32" customFormat="1" ht="56.1" customHeight="1" x14ac:dyDescent="0.3">
      <c r="A5" s="10"/>
      <c r="B5" s="27"/>
      <c r="C5" s="27"/>
      <c r="D5" s="27"/>
      <c r="E5" s="27"/>
      <c r="F5" s="27"/>
      <c r="G5" s="27"/>
      <c r="H5" s="27"/>
      <c r="I5" s="10"/>
    </row>
    <row r="6" spans="1:9" s="31" customFormat="1" ht="24" customHeight="1" x14ac:dyDescent="0.3">
      <c r="A6" s="8"/>
      <c r="B6" s="38">
        <f t="array" ref="B6:H6">DaysAndWeeks+DATE(CalendarYear,10,1)-WEEKDAY(DATE(CalendarYear,10,1),(週の始まり="月曜日")+1)+8</f>
        <v>45935</v>
      </c>
      <c r="C6" s="38">
        <v>45936</v>
      </c>
      <c r="D6" s="38">
        <v>45937</v>
      </c>
      <c r="E6" s="38">
        <v>45938</v>
      </c>
      <c r="F6" s="38">
        <v>45939</v>
      </c>
      <c r="G6" s="38">
        <v>45940</v>
      </c>
      <c r="H6" s="38">
        <v>45941</v>
      </c>
      <c r="I6" s="8"/>
    </row>
    <row r="7" spans="1:9" s="32" customFormat="1" ht="56.1" customHeight="1" x14ac:dyDescent="0.3">
      <c r="A7" s="10"/>
      <c r="B7" s="28"/>
      <c r="C7" s="28"/>
      <c r="D7" s="28"/>
      <c r="E7" s="28"/>
      <c r="F7" s="28"/>
      <c r="G7" s="28"/>
      <c r="H7" s="28"/>
      <c r="I7" s="10"/>
    </row>
    <row r="8" spans="1:9" s="31" customFormat="1" ht="24" customHeight="1" x14ac:dyDescent="0.3">
      <c r="A8" s="8"/>
      <c r="B8" s="39">
        <f t="array" ref="B8:H8">DaysAndWeeks+DATE(CalendarYear,10,1)-WEEKDAY(DATE(CalendarYear,10,1),(週の始まり="月曜日")+1)+15</f>
        <v>45942</v>
      </c>
      <c r="C8" s="39">
        <v>45943</v>
      </c>
      <c r="D8" s="39">
        <v>45944</v>
      </c>
      <c r="E8" s="39">
        <v>45945</v>
      </c>
      <c r="F8" s="39">
        <v>45946</v>
      </c>
      <c r="G8" s="39">
        <v>45947</v>
      </c>
      <c r="H8" s="39">
        <v>45948</v>
      </c>
      <c r="I8" s="8"/>
    </row>
    <row r="9" spans="1:9" s="32" customFormat="1" ht="56.1" customHeight="1" x14ac:dyDescent="0.3">
      <c r="A9" s="10"/>
      <c r="B9" s="27"/>
      <c r="C9" s="27"/>
      <c r="D9" s="27"/>
      <c r="E9" s="27"/>
      <c r="F9" s="27"/>
      <c r="G9" s="27"/>
      <c r="H9" s="27"/>
      <c r="I9" s="10"/>
    </row>
    <row r="10" spans="1:9" s="31" customFormat="1" ht="24" customHeight="1" x14ac:dyDescent="0.3">
      <c r="A10" s="8"/>
      <c r="B10" s="38">
        <f t="array" ref="B10:H10">DaysAndWeeks+DATE(CalendarYear,10,1)-WEEKDAY(DATE(CalendarYear,10,1),(週の始まり="月曜日")+1)+22</f>
        <v>45949</v>
      </c>
      <c r="C10" s="38">
        <v>45950</v>
      </c>
      <c r="D10" s="38">
        <v>45951</v>
      </c>
      <c r="E10" s="38">
        <v>45952</v>
      </c>
      <c r="F10" s="38">
        <v>45953</v>
      </c>
      <c r="G10" s="38">
        <v>45954</v>
      </c>
      <c r="H10" s="38">
        <v>45955</v>
      </c>
      <c r="I10" s="8"/>
    </row>
    <row r="11" spans="1:9" s="32" customFormat="1" ht="56.1" customHeight="1" x14ac:dyDescent="0.3">
      <c r="A11" s="10"/>
      <c r="B11" s="28"/>
      <c r="C11" s="28"/>
      <c r="D11" s="28"/>
      <c r="E11" s="28"/>
      <c r="F11" s="28"/>
      <c r="G11" s="28"/>
      <c r="H11" s="28"/>
      <c r="I11" s="10"/>
    </row>
    <row r="12" spans="1:9" s="31" customFormat="1" ht="24" customHeight="1" x14ac:dyDescent="0.3">
      <c r="A12" s="8"/>
      <c r="B12" s="39">
        <f t="array" ref="B12:H12">DaysAndWeeks+DATE(CalendarYear,10,1)-WEEKDAY(DATE(CalendarYear,10,1),(週の始まり="月曜日")+1)+29</f>
        <v>45956</v>
      </c>
      <c r="C12" s="39">
        <v>45957</v>
      </c>
      <c r="D12" s="39">
        <v>45958</v>
      </c>
      <c r="E12" s="39">
        <v>45959</v>
      </c>
      <c r="F12" s="39">
        <v>45960</v>
      </c>
      <c r="G12" s="39">
        <v>45961</v>
      </c>
      <c r="H12" s="39">
        <v>45962</v>
      </c>
      <c r="I12" s="8"/>
    </row>
    <row r="13" spans="1:9" s="32" customFormat="1" ht="56.1" customHeight="1" x14ac:dyDescent="0.3">
      <c r="A13" s="10"/>
      <c r="B13" s="27"/>
      <c r="C13" s="27"/>
      <c r="D13" s="27"/>
      <c r="E13" s="27"/>
      <c r="F13" s="27"/>
      <c r="G13" s="27"/>
      <c r="H13" s="27"/>
      <c r="I13" s="10"/>
    </row>
    <row r="14" spans="1:9" s="31" customFormat="1" ht="24" customHeight="1" x14ac:dyDescent="0.3">
      <c r="A14" s="8"/>
      <c r="B14" s="38">
        <f t="array" ref="B14:C14">DaysAndWeeks+DATE(CalendarYear,10,1)-WEEKDAY(DATE(CalendarYear,10,1),(週の始まり="月曜日")+1)+36</f>
        <v>45963</v>
      </c>
      <c r="C14" s="38">
        <v>45964</v>
      </c>
      <c r="D14" s="73" t="s">
        <v>0</v>
      </c>
      <c r="E14" s="73"/>
      <c r="F14" s="73"/>
      <c r="G14" s="73"/>
      <c r="H14" s="74"/>
      <c r="I14" s="8"/>
    </row>
    <row r="15" spans="1:9" s="32" customFormat="1" ht="56.1" customHeight="1" x14ac:dyDescent="0.3">
      <c r="A15" s="10"/>
      <c r="B15" s="28"/>
      <c r="C15" s="28"/>
      <c r="D15" s="75"/>
      <c r="E15" s="75"/>
      <c r="F15" s="75"/>
      <c r="G15" s="75"/>
      <c r="H15" s="76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900-000000000000}"/>
    <dataValidation allowBlank="1" showInputMessage="1" showErrorMessage="1" prompt="10 月の月間カレンダー" sqref="A1" xr:uid="{00000000-0002-0000-09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9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900-000003000000}"/>
    <dataValidation allowBlank="1" showInputMessage="1" prompt="下のセルに毎月のメモを入力します" sqref="D14:H14" xr:uid="{00000000-0002-0000-0900-000004000000}"/>
    <dataValidation allowBlank="1" showInputMessage="1" prompt="このセルに毎月のメモを入力します" sqref="D15:H15" xr:uid="{00000000-0002-0000-09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9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9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workbookViewId="0"/>
  </sheetViews>
  <sheetFormatPr defaultColWidth="8.90625" defaultRowHeight="15" x14ac:dyDescent="0.3"/>
  <cols>
    <col min="1" max="1" width="1.81640625" style="29" customWidth="1"/>
    <col min="2" max="8" width="16.81640625" style="29" customWidth="1"/>
    <col min="9" max="9" width="1.81640625" style="29" customWidth="1"/>
    <col min="10" max="10" width="8.81640625" style="29" customWidth="1"/>
    <col min="11" max="16384" width="8.90625" style="29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3">
      <c r="A2" s="1"/>
      <c r="B2" s="72" t="str">
        <f>CalendarYear&amp;"年"&amp;"11月"</f>
        <v>2025年11月</v>
      </c>
      <c r="C2" s="72"/>
      <c r="D2" s="72"/>
      <c r="E2" s="2"/>
      <c r="F2" s="2"/>
      <c r="G2" s="2"/>
      <c r="H2" s="3"/>
      <c r="I2" s="1"/>
    </row>
    <row r="3" spans="1:9" s="30" customFormat="1" ht="24" customHeight="1" x14ac:dyDescent="0.3">
      <c r="A3" s="4"/>
      <c r="B3" s="24" t="str">
        <f>週の始まり</f>
        <v>日曜日</v>
      </c>
      <c r="C3" s="25" t="str">
        <f t="shared" ref="C3:H3" si="0">TEXT(C4,"aaaa")</f>
        <v>月曜日</v>
      </c>
      <c r="D3" s="25" t="str">
        <f t="shared" si="0"/>
        <v>火曜日</v>
      </c>
      <c r="E3" s="25" t="str">
        <f t="shared" si="0"/>
        <v>水曜日</v>
      </c>
      <c r="F3" s="25" t="str">
        <f t="shared" si="0"/>
        <v>木曜日</v>
      </c>
      <c r="G3" s="25" t="str">
        <f t="shared" si="0"/>
        <v>金曜日</v>
      </c>
      <c r="H3" s="26" t="str">
        <f t="shared" si="0"/>
        <v>土曜日</v>
      </c>
      <c r="I3" s="4"/>
    </row>
    <row r="4" spans="1:9" s="31" customFormat="1" ht="24" customHeight="1" x14ac:dyDescent="0.3">
      <c r="A4" s="8"/>
      <c r="B4" s="37">
        <f t="array" ref="B4:H4">DaysAndWeeks+DATE(CalendarYear,11,1)-WEEKDAY(DATE(CalendarYear,11,1),(週の始まり="月曜日")+1)+1</f>
        <v>45956</v>
      </c>
      <c r="C4" s="37">
        <v>45957</v>
      </c>
      <c r="D4" s="37">
        <v>45958</v>
      </c>
      <c r="E4" s="37">
        <v>45959</v>
      </c>
      <c r="F4" s="37">
        <v>45960</v>
      </c>
      <c r="G4" s="37">
        <v>45961</v>
      </c>
      <c r="H4" s="37">
        <v>45962</v>
      </c>
      <c r="I4" s="8"/>
    </row>
    <row r="5" spans="1:9" s="32" customFormat="1" ht="56.1" customHeight="1" x14ac:dyDescent="0.3">
      <c r="A5" s="10"/>
      <c r="B5" s="27"/>
      <c r="C5" s="27"/>
      <c r="D5" s="27"/>
      <c r="E5" s="27"/>
      <c r="F5" s="27"/>
      <c r="G5" s="27"/>
      <c r="H5" s="27"/>
      <c r="I5" s="10"/>
    </row>
    <row r="6" spans="1:9" s="31" customFormat="1" ht="24" customHeight="1" x14ac:dyDescent="0.3">
      <c r="A6" s="8"/>
      <c r="B6" s="38">
        <f t="array" ref="B6:H6">DaysAndWeeks+DATE(CalendarYear,11,1)-WEEKDAY(DATE(CalendarYear,11,1),(週の始まり="月曜日")+1)+8</f>
        <v>45963</v>
      </c>
      <c r="C6" s="38">
        <v>45964</v>
      </c>
      <c r="D6" s="38">
        <v>45965</v>
      </c>
      <c r="E6" s="38">
        <v>45966</v>
      </c>
      <c r="F6" s="38">
        <v>45967</v>
      </c>
      <c r="G6" s="38">
        <v>45968</v>
      </c>
      <c r="H6" s="38">
        <v>45969</v>
      </c>
      <c r="I6" s="8"/>
    </row>
    <row r="7" spans="1:9" s="32" customFormat="1" ht="56.1" customHeight="1" x14ac:dyDescent="0.3">
      <c r="A7" s="10"/>
      <c r="B7" s="28"/>
      <c r="C7" s="28"/>
      <c r="D7" s="28"/>
      <c r="E7" s="28"/>
      <c r="F7" s="28"/>
      <c r="G7" s="28"/>
      <c r="H7" s="28"/>
      <c r="I7" s="10"/>
    </row>
    <row r="8" spans="1:9" s="31" customFormat="1" ht="24" customHeight="1" x14ac:dyDescent="0.3">
      <c r="A8" s="8"/>
      <c r="B8" s="39">
        <f t="array" ref="B8:H8">DaysAndWeeks+DATE(CalendarYear,11,1)-WEEKDAY(DATE(CalendarYear,11,1),(週の始まり="月曜日")+1)+15</f>
        <v>45970</v>
      </c>
      <c r="C8" s="39">
        <v>45971</v>
      </c>
      <c r="D8" s="39">
        <v>45972</v>
      </c>
      <c r="E8" s="39">
        <v>45973</v>
      </c>
      <c r="F8" s="39">
        <v>45974</v>
      </c>
      <c r="G8" s="39">
        <v>45975</v>
      </c>
      <c r="H8" s="39">
        <v>45976</v>
      </c>
      <c r="I8" s="8"/>
    </row>
    <row r="9" spans="1:9" s="32" customFormat="1" ht="56.1" customHeight="1" x14ac:dyDescent="0.3">
      <c r="A9" s="10"/>
      <c r="B9" s="27"/>
      <c r="C9" s="27"/>
      <c r="D9" s="27"/>
      <c r="E9" s="27"/>
      <c r="F9" s="27"/>
      <c r="G9" s="27"/>
      <c r="H9" s="27"/>
      <c r="I9" s="10"/>
    </row>
    <row r="10" spans="1:9" s="31" customFormat="1" ht="24" customHeight="1" x14ac:dyDescent="0.3">
      <c r="A10" s="8"/>
      <c r="B10" s="38">
        <f t="array" ref="B10:H10">DaysAndWeeks+DATE(CalendarYear,11,1)-WEEKDAY(DATE(CalendarYear,11,1),(週の始まり="月曜日")+1)+22</f>
        <v>45977</v>
      </c>
      <c r="C10" s="38">
        <v>45978</v>
      </c>
      <c r="D10" s="38">
        <v>45979</v>
      </c>
      <c r="E10" s="38">
        <v>45980</v>
      </c>
      <c r="F10" s="38">
        <v>45981</v>
      </c>
      <c r="G10" s="38">
        <v>45982</v>
      </c>
      <c r="H10" s="38">
        <v>45983</v>
      </c>
      <c r="I10" s="8"/>
    </row>
    <row r="11" spans="1:9" s="32" customFormat="1" ht="56.1" customHeight="1" x14ac:dyDescent="0.3">
      <c r="A11" s="10"/>
      <c r="B11" s="28"/>
      <c r="C11" s="28"/>
      <c r="D11" s="28"/>
      <c r="E11" s="28"/>
      <c r="F11" s="28"/>
      <c r="G11" s="28"/>
      <c r="H11" s="28"/>
      <c r="I11" s="10"/>
    </row>
    <row r="12" spans="1:9" s="31" customFormat="1" ht="24" customHeight="1" x14ac:dyDescent="0.3">
      <c r="A12" s="8"/>
      <c r="B12" s="39">
        <f t="array" ref="B12:H12">DaysAndWeeks+DATE(CalendarYear,11,1)-WEEKDAY(DATE(CalendarYear,11,1),(週の始まり="月曜日")+1)+29</f>
        <v>45984</v>
      </c>
      <c r="C12" s="39">
        <v>45985</v>
      </c>
      <c r="D12" s="39">
        <v>45986</v>
      </c>
      <c r="E12" s="39">
        <v>45987</v>
      </c>
      <c r="F12" s="39">
        <v>45988</v>
      </c>
      <c r="G12" s="39">
        <v>45989</v>
      </c>
      <c r="H12" s="39">
        <v>45990</v>
      </c>
      <c r="I12" s="8"/>
    </row>
    <row r="13" spans="1:9" s="32" customFormat="1" ht="56.1" customHeight="1" x14ac:dyDescent="0.3">
      <c r="A13" s="10"/>
      <c r="B13" s="27"/>
      <c r="C13" s="27"/>
      <c r="D13" s="27"/>
      <c r="E13" s="27"/>
      <c r="F13" s="27"/>
      <c r="G13" s="27"/>
      <c r="H13" s="27"/>
      <c r="I13" s="10"/>
    </row>
    <row r="14" spans="1:9" s="31" customFormat="1" ht="24" customHeight="1" x14ac:dyDescent="0.3">
      <c r="A14" s="8"/>
      <c r="B14" s="38">
        <f t="array" ref="B14:C14">DaysAndWeeks+DATE(CalendarYear,11,1)-WEEKDAY(DATE(CalendarYear,11,1),(週の始まり="月曜日")+1)+36</f>
        <v>45991</v>
      </c>
      <c r="C14" s="38">
        <v>45992</v>
      </c>
      <c r="D14" s="73" t="s">
        <v>0</v>
      </c>
      <c r="E14" s="73"/>
      <c r="F14" s="73"/>
      <c r="G14" s="73"/>
      <c r="H14" s="74"/>
      <c r="I14" s="8"/>
    </row>
    <row r="15" spans="1:9" s="32" customFormat="1" ht="56.1" customHeight="1" x14ac:dyDescent="0.3">
      <c r="A15" s="10"/>
      <c r="B15" s="28"/>
      <c r="C15" s="28"/>
      <c r="D15" s="75"/>
      <c r="E15" s="75"/>
      <c r="F15" s="75"/>
      <c r="G15" s="75"/>
      <c r="H15" s="76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A00-000000000000}"/>
    <dataValidation allowBlank="1" showInputMessage="1" showErrorMessage="1" prompt="11 月の月間カレンダー" sqref="A1" xr:uid="{00000000-0002-0000-0A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A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A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A00-000004000000}"/>
    <dataValidation allowBlank="1" showInputMessage="1" prompt="このセルに毎月のメモを入力します" sqref="D15:H15" xr:uid="{00000000-0002-0000-0A00-000005000000}"/>
    <dataValidation allowBlank="1" showInputMessage="1" prompt="下のセルに毎月のメモを入力します" sqref="D14:H14" xr:uid="{00000000-0002-0000-0A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A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workbookViewId="0"/>
  </sheetViews>
  <sheetFormatPr defaultColWidth="8.90625" defaultRowHeight="15" x14ac:dyDescent="0.3"/>
  <cols>
    <col min="1" max="1" width="1.81640625" style="29" customWidth="1"/>
    <col min="2" max="8" width="16.81640625" style="29" customWidth="1"/>
    <col min="9" max="9" width="1.81640625" style="29" customWidth="1"/>
    <col min="10" max="10" width="8.81640625" style="29" customWidth="1"/>
    <col min="11" max="16384" width="8.90625" style="29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3">
      <c r="A2" s="1"/>
      <c r="B2" s="54" t="str">
        <f>CalendarYear&amp;"年"&amp;"12月"</f>
        <v>2025年12月</v>
      </c>
      <c r="C2" s="54"/>
      <c r="D2" s="54"/>
      <c r="E2" s="2"/>
      <c r="F2" s="2"/>
      <c r="G2" s="2"/>
      <c r="H2" s="3"/>
      <c r="I2" s="1"/>
    </row>
    <row r="3" spans="1:9" s="30" customFormat="1" ht="24" customHeight="1" x14ac:dyDescent="0.3">
      <c r="A3" s="4"/>
      <c r="B3" s="5" t="str">
        <f>週の始まり</f>
        <v>日曜日</v>
      </c>
      <c r="C3" s="6" t="str">
        <f t="shared" ref="C3:H3" si="0">TEXT(C4,"aaaa")</f>
        <v>月曜日</v>
      </c>
      <c r="D3" s="6" t="str">
        <f t="shared" si="0"/>
        <v>火曜日</v>
      </c>
      <c r="E3" s="6" t="str">
        <f t="shared" si="0"/>
        <v>水曜日</v>
      </c>
      <c r="F3" s="6" t="str">
        <f t="shared" si="0"/>
        <v>木曜日</v>
      </c>
      <c r="G3" s="6" t="str">
        <f t="shared" si="0"/>
        <v>金曜日</v>
      </c>
      <c r="H3" s="7" t="str">
        <f t="shared" si="0"/>
        <v>土曜日</v>
      </c>
      <c r="I3" s="4"/>
    </row>
    <row r="4" spans="1:9" s="31" customFormat="1" ht="24" customHeight="1" x14ac:dyDescent="0.3">
      <c r="A4" s="8"/>
      <c r="B4" s="33">
        <f t="array" ref="B4:H4">DaysAndWeeks+DATE(CalendarYear,12,1)-WEEKDAY(DATE(CalendarYear,12,1),(週の始まり="月曜日")+1)+1</f>
        <v>45991</v>
      </c>
      <c r="C4" s="33">
        <v>45992</v>
      </c>
      <c r="D4" s="33">
        <v>45993</v>
      </c>
      <c r="E4" s="33">
        <v>45994</v>
      </c>
      <c r="F4" s="33">
        <v>45995</v>
      </c>
      <c r="G4" s="33">
        <v>45996</v>
      </c>
      <c r="H4" s="34">
        <v>45997</v>
      </c>
      <c r="I4" s="8"/>
    </row>
    <row r="5" spans="1:9" s="32" customFormat="1" ht="56.1" customHeight="1" x14ac:dyDescent="0.3">
      <c r="A5" s="10"/>
      <c r="B5" s="11"/>
      <c r="C5" s="11"/>
      <c r="D5" s="11"/>
      <c r="E5" s="11"/>
      <c r="F5" s="11"/>
      <c r="G5" s="11"/>
      <c r="H5" s="11"/>
      <c r="I5" s="10"/>
    </row>
    <row r="6" spans="1:9" s="31" customFormat="1" ht="24" customHeight="1" x14ac:dyDescent="0.3">
      <c r="A6" s="8"/>
      <c r="B6" s="35">
        <f t="array" ref="B6:H6">DaysAndWeeks+DATE(CalendarYear,12,1)-WEEKDAY(DATE(CalendarYear,12,1),(週の始まり="月曜日")+1)+8</f>
        <v>45998</v>
      </c>
      <c r="C6" s="35">
        <v>45999</v>
      </c>
      <c r="D6" s="35">
        <v>46000</v>
      </c>
      <c r="E6" s="35">
        <v>46001</v>
      </c>
      <c r="F6" s="35">
        <v>46002</v>
      </c>
      <c r="G6" s="35">
        <v>46003</v>
      </c>
      <c r="H6" s="35">
        <v>46004</v>
      </c>
      <c r="I6" s="8"/>
    </row>
    <row r="7" spans="1:9" s="32" customFormat="1" ht="56.1" customHeight="1" x14ac:dyDescent="0.3">
      <c r="A7" s="10"/>
      <c r="B7" s="13"/>
      <c r="C7" s="13"/>
      <c r="D7" s="13"/>
      <c r="E7" s="13"/>
      <c r="F7" s="13"/>
      <c r="G7" s="13"/>
      <c r="H7" s="13"/>
      <c r="I7" s="10"/>
    </row>
    <row r="8" spans="1:9" s="31" customFormat="1" ht="24" customHeight="1" x14ac:dyDescent="0.3">
      <c r="A8" s="8"/>
      <c r="B8" s="36">
        <f t="array" ref="B8:H8">DaysAndWeeks+DATE(CalendarYear,12,1)-WEEKDAY(DATE(CalendarYear,12,1),(週の始まり="月曜日")+1)+15</f>
        <v>46005</v>
      </c>
      <c r="C8" s="36">
        <v>46006</v>
      </c>
      <c r="D8" s="36">
        <v>46007</v>
      </c>
      <c r="E8" s="36">
        <v>46008</v>
      </c>
      <c r="F8" s="36">
        <v>46009</v>
      </c>
      <c r="G8" s="36">
        <v>46010</v>
      </c>
      <c r="H8" s="36">
        <v>46011</v>
      </c>
      <c r="I8" s="8"/>
    </row>
    <row r="9" spans="1:9" s="32" customFormat="1" ht="56.1" customHeight="1" x14ac:dyDescent="0.3">
      <c r="A9" s="10"/>
      <c r="B9" s="11"/>
      <c r="C9" s="11"/>
      <c r="D9" s="11"/>
      <c r="E9" s="11"/>
      <c r="F9" s="11"/>
      <c r="G9" s="11"/>
      <c r="H9" s="11"/>
      <c r="I9" s="10"/>
    </row>
    <row r="10" spans="1:9" s="31" customFormat="1" ht="24" customHeight="1" x14ac:dyDescent="0.3">
      <c r="A10" s="8"/>
      <c r="B10" s="35">
        <f t="array" ref="B10:H10">DaysAndWeeks+DATE(CalendarYear,12,1)-WEEKDAY(DATE(CalendarYear,12,1),(週の始まり="月曜日")+1)+22</f>
        <v>46012</v>
      </c>
      <c r="C10" s="35">
        <v>46013</v>
      </c>
      <c r="D10" s="35">
        <v>46014</v>
      </c>
      <c r="E10" s="35">
        <v>46015</v>
      </c>
      <c r="F10" s="35">
        <v>46016</v>
      </c>
      <c r="G10" s="35">
        <v>46017</v>
      </c>
      <c r="H10" s="35">
        <v>46018</v>
      </c>
      <c r="I10" s="8"/>
    </row>
    <row r="11" spans="1:9" s="32" customFormat="1" ht="56.1" customHeight="1" x14ac:dyDescent="0.3">
      <c r="A11" s="10"/>
      <c r="B11" s="13"/>
      <c r="C11" s="13"/>
      <c r="D11" s="13"/>
      <c r="E11" s="13"/>
      <c r="F11" s="13"/>
      <c r="G11" s="13"/>
      <c r="H11" s="13"/>
      <c r="I11" s="10"/>
    </row>
    <row r="12" spans="1:9" s="31" customFormat="1" ht="24" customHeight="1" x14ac:dyDescent="0.3">
      <c r="A12" s="8"/>
      <c r="B12" s="36">
        <f t="array" ref="B12:H12">DaysAndWeeks+DATE(CalendarYear,12,1)-WEEKDAY(DATE(CalendarYear,12,1),(週の始まり="月曜日")+1)+29</f>
        <v>46019</v>
      </c>
      <c r="C12" s="36">
        <v>46020</v>
      </c>
      <c r="D12" s="36">
        <v>46021</v>
      </c>
      <c r="E12" s="36">
        <v>46022</v>
      </c>
      <c r="F12" s="36">
        <v>46023</v>
      </c>
      <c r="G12" s="36">
        <v>46024</v>
      </c>
      <c r="H12" s="36">
        <v>46025</v>
      </c>
      <c r="I12" s="8"/>
    </row>
    <row r="13" spans="1:9" s="32" customFormat="1" ht="56.1" customHeight="1" x14ac:dyDescent="0.3">
      <c r="A13" s="10"/>
      <c r="B13" s="11"/>
      <c r="C13" s="11"/>
      <c r="D13" s="11"/>
      <c r="E13" s="11"/>
      <c r="F13" s="11"/>
      <c r="G13" s="11"/>
      <c r="H13" s="11"/>
      <c r="I13" s="10"/>
    </row>
    <row r="14" spans="1:9" s="31" customFormat="1" ht="24" customHeight="1" x14ac:dyDescent="0.3">
      <c r="A14" s="8"/>
      <c r="B14" s="35">
        <f t="array" ref="B14:C14">DaysAndWeeks+DATE(CalendarYear,12,1)-WEEKDAY(DATE(CalendarYear,12,1),(週の始まり="月曜日")+1)+36</f>
        <v>46026</v>
      </c>
      <c r="C14" s="35">
        <v>46027</v>
      </c>
      <c r="D14" s="55" t="s">
        <v>0</v>
      </c>
      <c r="E14" s="55"/>
      <c r="F14" s="55"/>
      <c r="G14" s="55"/>
      <c r="H14" s="56"/>
      <c r="I14" s="8"/>
    </row>
    <row r="15" spans="1:9" s="32" customFormat="1" ht="56.1" customHeight="1" x14ac:dyDescent="0.3">
      <c r="A15" s="10"/>
      <c r="B15" s="13"/>
      <c r="C15" s="13"/>
      <c r="D15" s="58"/>
      <c r="E15" s="58"/>
      <c r="F15" s="58"/>
      <c r="G15" s="58"/>
      <c r="H15" s="59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B00-000000000000}"/>
    <dataValidation allowBlank="1" showInputMessage="1" showErrorMessage="1" prompt="12 月の月間カレンダー" sqref="A1" xr:uid="{00000000-0002-0000-0B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B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B00-000003000000}"/>
    <dataValidation allowBlank="1" showInputMessage="1" prompt="下のセルに毎月のメモを入力します" sqref="D14:H14" xr:uid="{00000000-0002-0000-0B00-000004000000}"/>
    <dataValidation allowBlank="1" showInputMessage="1" prompt="このセルに毎月のメモを入力します" sqref="D15:H15" xr:uid="{00000000-0002-0000-0B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B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B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topLeftCell="A12" zoomScaleNormal="100" workbookViewId="0">
      <selection activeCell="D10" sqref="D10"/>
    </sheetView>
  </sheetViews>
  <sheetFormatPr defaultColWidth="8.90625" defaultRowHeight="15" x14ac:dyDescent="0.3"/>
  <cols>
    <col min="1" max="1" width="1.81640625" style="29" customWidth="1"/>
    <col min="2" max="2" width="16.81640625" style="29" customWidth="1"/>
    <col min="3" max="3" width="21.1796875" style="29" customWidth="1"/>
    <col min="4" max="4" width="21" style="29" customWidth="1"/>
    <col min="5" max="5" width="19.7265625" style="29" customWidth="1"/>
    <col min="6" max="6" width="20.36328125" style="29" customWidth="1"/>
    <col min="7" max="7" width="22.1796875" style="29" customWidth="1"/>
    <col min="8" max="8" width="16.81640625" style="29" customWidth="1"/>
    <col min="9" max="9" width="1.81640625" style="29" customWidth="1"/>
    <col min="10" max="10" width="8.81640625" style="29" customWidth="1"/>
    <col min="11" max="16384" width="8.90625" style="29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3">
      <c r="A2" s="1"/>
      <c r="B2" s="54" t="str">
        <f>CalendarYear&amp;"年"&amp;"2月"</f>
        <v>2025年2月</v>
      </c>
      <c r="C2" s="54"/>
      <c r="D2" s="54"/>
      <c r="E2" s="2"/>
      <c r="F2" s="2"/>
      <c r="G2" s="2"/>
      <c r="H2" s="3"/>
      <c r="I2" s="1"/>
    </row>
    <row r="3" spans="1:9" s="30" customFormat="1" ht="24" customHeight="1" x14ac:dyDescent="0.3">
      <c r="A3" s="4"/>
      <c r="B3" s="5" t="str">
        <f>週の始まり</f>
        <v>日曜日</v>
      </c>
      <c r="C3" s="6" t="str">
        <f t="shared" ref="C3:H3" si="0">TEXT(C4,"aaaa")</f>
        <v>月曜日</v>
      </c>
      <c r="D3" s="6" t="str">
        <f t="shared" si="0"/>
        <v>火曜日</v>
      </c>
      <c r="E3" s="6" t="str">
        <f t="shared" si="0"/>
        <v>水曜日</v>
      </c>
      <c r="F3" s="6" t="str">
        <f t="shared" si="0"/>
        <v>木曜日</v>
      </c>
      <c r="G3" s="6" t="str">
        <f t="shared" si="0"/>
        <v>金曜日</v>
      </c>
      <c r="H3" s="7" t="str">
        <f t="shared" si="0"/>
        <v>土曜日</v>
      </c>
      <c r="I3" s="4"/>
    </row>
    <row r="4" spans="1:9" s="31" customFormat="1" ht="24" customHeight="1" x14ac:dyDescent="0.3">
      <c r="A4" s="8"/>
      <c r="B4" s="33">
        <f t="array" ref="B4:H4">DaysAndWeeks+DATE(CalendarYear,2,1)-WEEKDAY(DATE(CalendarYear,2,1),(週の始まり="月曜日")+1)+1</f>
        <v>45683</v>
      </c>
      <c r="C4" s="33">
        <v>45684</v>
      </c>
      <c r="D4" s="33">
        <v>45685</v>
      </c>
      <c r="E4" s="33">
        <v>45686</v>
      </c>
      <c r="F4" s="33">
        <v>45687</v>
      </c>
      <c r="G4" s="33">
        <v>45688</v>
      </c>
      <c r="H4" s="34">
        <v>45689</v>
      </c>
      <c r="I4" s="8"/>
    </row>
    <row r="5" spans="1:9" s="32" customFormat="1" ht="56.1" customHeight="1" x14ac:dyDescent="0.3">
      <c r="A5" s="10"/>
      <c r="B5" s="11"/>
      <c r="C5" s="11"/>
      <c r="D5" s="11"/>
      <c r="E5" s="11"/>
      <c r="F5" s="11"/>
      <c r="G5" s="11"/>
      <c r="H5" s="11"/>
      <c r="I5" s="10"/>
    </row>
    <row r="6" spans="1:9" s="31" customFormat="1" ht="24" customHeight="1" x14ac:dyDescent="0.3">
      <c r="A6" s="8"/>
      <c r="B6" s="35">
        <f t="array" ref="B6:H6">DaysAndWeeks+DATE(CalendarYear,2,1)-WEEKDAY(DATE(CalendarYear,2,1),(週の始まり="月曜日")+1)+8</f>
        <v>45690</v>
      </c>
      <c r="C6" s="35">
        <v>45691</v>
      </c>
      <c r="D6" s="35">
        <v>45692</v>
      </c>
      <c r="E6" s="35">
        <v>45693</v>
      </c>
      <c r="F6" s="35">
        <v>45694</v>
      </c>
      <c r="G6" s="35">
        <v>45695</v>
      </c>
      <c r="H6" s="35">
        <v>45696</v>
      </c>
      <c r="I6" s="8"/>
    </row>
    <row r="7" spans="1:9" s="32" customFormat="1" ht="56.1" customHeight="1" x14ac:dyDescent="0.3">
      <c r="A7" s="10"/>
      <c r="B7" s="13"/>
      <c r="C7" s="13"/>
      <c r="D7" s="13"/>
      <c r="E7" s="13"/>
      <c r="F7" s="13"/>
      <c r="G7" s="13"/>
      <c r="H7" s="46" t="s">
        <v>17</v>
      </c>
      <c r="I7" s="10"/>
    </row>
    <row r="8" spans="1:9" s="31" customFormat="1" ht="24" customHeight="1" x14ac:dyDescent="0.3">
      <c r="A8" s="8"/>
      <c r="B8" s="36">
        <f t="array" ref="B8:H8">DaysAndWeeks+DATE(CalendarYear,2,1)-WEEKDAY(DATE(CalendarYear,2,1),(週の始まり="月曜日")+1)+15</f>
        <v>45697</v>
      </c>
      <c r="C8" s="36">
        <v>45698</v>
      </c>
      <c r="D8" s="36">
        <v>45699</v>
      </c>
      <c r="E8" s="36">
        <v>45700</v>
      </c>
      <c r="F8" s="36">
        <v>45701</v>
      </c>
      <c r="G8" s="36">
        <v>45702</v>
      </c>
      <c r="H8" s="36">
        <v>45703</v>
      </c>
      <c r="I8" s="8"/>
    </row>
    <row r="9" spans="1:9" s="32" customFormat="1" ht="64.8" customHeight="1" x14ac:dyDescent="0.3">
      <c r="A9" s="10"/>
      <c r="B9" s="11"/>
      <c r="C9" s="11"/>
      <c r="D9" s="49" t="s">
        <v>32</v>
      </c>
      <c r="E9" s="11"/>
      <c r="F9" s="11"/>
      <c r="G9" s="11"/>
      <c r="H9" s="47" t="s">
        <v>16</v>
      </c>
      <c r="I9" s="10"/>
    </row>
    <row r="10" spans="1:9" s="31" customFormat="1" ht="24" customHeight="1" x14ac:dyDescent="0.3">
      <c r="A10" s="8"/>
      <c r="B10" s="35">
        <f t="array" ref="B10:H10">DaysAndWeeks+DATE(CalendarYear,2,1)-WEEKDAY(DATE(CalendarYear,2,1),(週の始まり="月曜日")+1)+22</f>
        <v>45704</v>
      </c>
      <c r="C10" s="35">
        <v>45705</v>
      </c>
      <c r="D10" s="35">
        <v>45706</v>
      </c>
      <c r="E10" s="35">
        <v>45707</v>
      </c>
      <c r="F10" s="35">
        <v>45708</v>
      </c>
      <c r="G10" s="35">
        <v>45709</v>
      </c>
      <c r="H10" s="35">
        <v>45710</v>
      </c>
      <c r="I10" s="8"/>
    </row>
    <row r="11" spans="1:9" s="32" customFormat="1" ht="58.8" customHeight="1" x14ac:dyDescent="0.3">
      <c r="A11" s="10"/>
      <c r="B11" s="46" t="s">
        <v>18</v>
      </c>
      <c r="C11" s="50" t="s">
        <v>19</v>
      </c>
      <c r="D11" s="46" t="s">
        <v>20</v>
      </c>
      <c r="E11" s="13"/>
      <c r="F11" s="46" t="s">
        <v>21</v>
      </c>
      <c r="G11" s="46" t="s">
        <v>22</v>
      </c>
      <c r="H11" s="13"/>
      <c r="I11" s="10"/>
    </row>
    <row r="12" spans="1:9" s="31" customFormat="1" ht="24" customHeight="1" x14ac:dyDescent="0.3">
      <c r="A12" s="8"/>
      <c r="B12" s="36">
        <f t="array" ref="B12:H12">DaysAndWeeks+DATE(CalendarYear,2,1)-WEEKDAY(DATE(CalendarYear,2,1),(週の始まり="月曜日")+1)+29</f>
        <v>45711</v>
      </c>
      <c r="C12" s="36">
        <v>45712</v>
      </c>
      <c r="D12" s="36">
        <v>45713</v>
      </c>
      <c r="E12" s="36">
        <v>45714</v>
      </c>
      <c r="F12" s="36">
        <v>45715</v>
      </c>
      <c r="G12" s="36">
        <v>45716</v>
      </c>
      <c r="H12" s="36">
        <v>45717</v>
      </c>
      <c r="I12" s="8"/>
    </row>
    <row r="13" spans="1:9" s="32" customFormat="1" ht="64.2" customHeight="1" x14ac:dyDescent="0.3">
      <c r="A13" s="10"/>
      <c r="B13" s="48" t="s">
        <v>24</v>
      </c>
      <c r="C13" s="47" t="s">
        <v>23</v>
      </c>
      <c r="D13" s="11"/>
      <c r="E13" s="49" t="s">
        <v>25</v>
      </c>
      <c r="F13" s="11"/>
      <c r="G13" s="47" t="s">
        <v>26</v>
      </c>
      <c r="H13" s="11"/>
      <c r="I13" s="10"/>
    </row>
    <row r="14" spans="1:9" s="31" customFormat="1" ht="24" customHeight="1" x14ac:dyDescent="0.3">
      <c r="A14" s="8"/>
      <c r="B14" s="35">
        <f t="array" ref="B14:C14">DaysAndWeeks+DATE(CalendarYear,2,1)-WEEKDAY(DATE(CalendarYear,2,1),(週の始まり="月曜日")+1)+36</f>
        <v>45718</v>
      </c>
      <c r="C14" s="35">
        <v>45719</v>
      </c>
      <c r="D14" s="55" t="s">
        <v>0</v>
      </c>
      <c r="E14" s="55"/>
      <c r="F14" s="55"/>
      <c r="G14" s="55"/>
      <c r="H14" s="56"/>
      <c r="I14" s="8"/>
    </row>
    <row r="15" spans="1:9" s="32" customFormat="1" ht="56.1" customHeight="1" x14ac:dyDescent="0.3">
      <c r="A15" s="10"/>
      <c r="B15" s="13"/>
      <c r="C15" s="13"/>
      <c r="D15" s="58"/>
      <c r="E15" s="58"/>
      <c r="F15" s="58"/>
      <c r="G15" s="58"/>
      <c r="H15" s="59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1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100-000001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100-000002000000}"/>
    <dataValidation allowBlank="1" showInputMessage="1" showErrorMessage="1" prompt="2 月の月間カレンダー" sqref="A1" xr:uid="{00000000-0002-0000-0100-000003000000}"/>
    <dataValidation allowBlank="1" showInputMessage="1" prompt="下のセルに毎月のメモを入力します" sqref="D14:H14" xr:uid="{00000000-0002-0000-0100-000004000000}"/>
    <dataValidation allowBlank="1" showInputMessage="1" prompt="このセルに毎月のメモを入力します" sqref="D15:H15" xr:uid="{00000000-0002-0000-01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1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100-000007000000}"/>
  </dataValidations>
  <printOptions horizontalCentered="1"/>
  <pageMargins left="0.25" right="0.25" top="0.5" bottom="0.5" header="0.3" footer="0.3"/>
  <pageSetup paperSize="9" scale="79" orientation="landscape" horizontalDpi="4294967293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tabSelected="1" topLeftCell="A6" zoomScaleNormal="100" workbookViewId="0">
      <selection activeCell="C11" sqref="C11"/>
    </sheetView>
  </sheetViews>
  <sheetFormatPr defaultColWidth="8.90625" defaultRowHeight="15" x14ac:dyDescent="0.3"/>
  <cols>
    <col min="1" max="1" width="1.81640625" style="29" customWidth="1"/>
    <col min="2" max="3" width="16.81640625" style="29" customWidth="1"/>
    <col min="4" max="4" width="21.6328125" style="29" customWidth="1"/>
    <col min="5" max="5" width="20.54296875" style="29" customWidth="1"/>
    <col min="6" max="6" width="20.08984375" style="29" customWidth="1"/>
    <col min="7" max="7" width="16.81640625" style="29" customWidth="1"/>
    <col min="8" max="8" width="19.36328125" style="29" customWidth="1"/>
    <col min="9" max="9" width="1.81640625" style="29" customWidth="1"/>
    <col min="10" max="10" width="8.81640625" style="29" customWidth="1"/>
    <col min="11" max="16384" width="8.90625" style="29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3">
      <c r="A2" s="1"/>
      <c r="B2" s="61" t="str">
        <f>CalendarYear&amp;"年"&amp;"3月"</f>
        <v>2025年3月</v>
      </c>
      <c r="C2" s="61"/>
      <c r="D2" s="61"/>
      <c r="E2" s="2"/>
      <c r="F2" s="2"/>
      <c r="G2" s="2"/>
      <c r="H2" s="3"/>
      <c r="I2" s="1"/>
    </row>
    <row r="3" spans="1:9" s="30" customFormat="1" ht="24" customHeight="1" x14ac:dyDescent="0.3">
      <c r="A3" s="4"/>
      <c r="B3" s="14" t="str">
        <f>週の始まり</f>
        <v>日曜日</v>
      </c>
      <c r="C3" s="15" t="str">
        <f t="shared" ref="C3:H3" si="0">TEXT(C4,"aaaa")</f>
        <v>月曜日</v>
      </c>
      <c r="D3" s="15" t="str">
        <f t="shared" si="0"/>
        <v>火曜日</v>
      </c>
      <c r="E3" s="15" t="str">
        <f t="shared" si="0"/>
        <v>水曜日</v>
      </c>
      <c r="F3" s="15" t="str">
        <f t="shared" si="0"/>
        <v>木曜日</v>
      </c>
      <c r="G3" s="15" t="str">
        <f t="shared" si="0"/>
        <v>金曜日</v>
      </c>
      <c r="H3" s="16" t="str">
        <f t="shared" si="0"/>
        <v>土曜日</v>
      </c>
      <c r="I3" s="4"/>
    </row>
    <row r="4" spans="1:9" s="31" customFormat="1" ht="24" customHeight="1" x14ac:dyDescent="0.3">
      <c r="A4" s="8"/>
      <c r="B4" s="43">
        <f t="array" ref="B4:H4">DaysAndWeeks+DATE(CalendarYear,3,1)-WEEKDAY(DATE(CalendarYear,3,1),(週の始まり="月曜日")+1)+1</f>
        <v>45711</v>
      </c>
      <c r="C4" s="43">
        <v>45712</v>
      </c>
      <c r="D4" s="43">
        <v>45713</v>
      </c>
      <c r="E4" s="43">
        <v>45714</v>
      </c>
      <c r="F4" s="43">
        <v>45715</v>
      </c>
      <c r="G4" s="43">
        <v>45716</v>
      </c>
      <c r="H4" s="43">
        <v>45717</v>
      </c>
      <c r="I4" s="8"/>
    </row>
    <row r="5" spans="1:9" s="32" customFormat="1" ht="56.1" customHeight="1" x14ac:dyDescent="0.3">
      <c r="A5" s="10"/>
      <c r="B5" s="17"/>
      <c r="C5" s="17"/>
      <c r="D5" s="17"/>
      <c r="E5" s="17"/>
      <c r="F5" s="17"/>
      <c r="G5" s="17"/>
      <c r="H5" s="51" t="s">
        <v>27</v>
      </c>
      <c r="I5" s="10"/>
    </row>
    <row r="6" spans="1:9" s="31" customFormat="1" ht="24" customHeight="1" x14ac:dyDescent="0.3">
      <c r="A6" s="8"/>
      <c r="B6" s="44">
        <f t="array" ref="B6:H6">DaysAndWeeks+DATE(CalendarYear,3,1)-WEEKDAY(DATE(CalendarYear,3,1),(週の始まり="月曜日")+1)+8</f>
        <v>45718</v>
      </c>
      <c r="C6" s="44">
        <v>45719</v>
      </c>
      <c r="D6" s="44">
        <v>45720</v>
      </c>
      <c r="E6" s="44">
        <v>45721</v>
      </c>
      <c r="F6" s="44">
        <v>45722</v>
      </c>
      <c r="G6" s="44">
        <v>45723</v>
      </c>
      <c r="H6" s="44">
        <v>45724</v>
      </c>
      <c r="I6" s="8"/>
    </row>
    <row r="7" spans="1:9" s="32" customFormat="1" ht="56.1" customHeight="1" x14ac:dyDescent="0.3">
      <c r="A7" s="10"/>
      <c r="B7" s="18"/>
      <c r="C7" s="18"/>
      <c r="D7" s="52" t="s">
        <v>28</v>
      </c>
      <c r="E7" s="18"/>
      <c r="F7" s="18"/>
      <c r="G7" s="18"/>
      <c r="H7" s="52" t="s">
        <v>29</v>
      </c>
      <c r="I7" s="10"/>
    </row>
    <row r="8" spans="1:9" s="31" customFormat="1" ht="24" customHeight="1" x14ac:dyDescent="0.3">
      <c r="A8" s="8"/>
      <c r="B8" s="45">
        <f t="array" ref="B8:H8">DaysAndWeeks+DATE(CalendarYear,3,1)-WEEKDAY(DATE(CalendarYear,3,1),(週の始まり="月曜日")+1)+15</f>
        <v>45725</v>
      </c>
      <c r="C8" s="45">
        <v>45726</v>
      </c>
      <c r="D8" s="45">
        <v>45727</v>
      </c>
      <c r="E8" s="45">
        <v>45728</v>
      </c>
      <c r="F8" s="45">
        <v>45729</v>
      </c>
      <c r="G8" s="45">
        <v>45730</v>
      </c>
      <c r="H8" s="45">
        <v>45731</v>
      </c>
      <c r="I8" s="8"/>
    </row>
    <row r="9" spans="1:9" s="32" customFormat="1" ht="56.1" customHeight="1" x14ac:dyDescent="0.3">
      <c r="A9" s="10"/>
      <c r="B9" s="17"/>
      <c r="C9" s="17"/>
      <c r="D9" s="17"/>
      <c r="E9" s="17"/>
      <c r="F9" s="51" t="s">
        <v>30</v>
      </c>
      <c r="G9" s="17"/>
      <c r="H9" s="51" t="s">
        <v>34</v>
      </c>
      <c r="I9" s="10"/>
    </row>
    <row r="10" spans="1:9" s="31" customFormat="1" ht="24" customHeight="1" x14ac:dyDescent="0.3">
      <c r="A10" s="8"/>
      <c r="B10" s="44">
        <f t="array" ref="B10:H10">DaysAndWeeks+DATE(CalendarYear,3,1)-WEEKDAY(DATE(CalendarYear,3,1),(週の始まり="月曜日")+1)+22</f>
        <v>45732</v>
      </c>
      <c r="C10" s="44">
        <v>45733</v>
      </c>
      <c r="D10" s="44">
        <v>45734</v>
      </c>
      <c r="E10" s="44">
        <v>45735</v>
      </c>
      <c r="F10" s="44">
        <v>45736</v>
      </c>
      <c r="G10" s="44">
        <v>45737</v>
      </c>
      <c r="H10" s="44">
        <v>45738</v>
      </c>
      <c r="I10" s="8"/>
    </row>
    <row r="11" spans="1:9" s="32" customFormat="1" ht="56.1" customHeight="1" x14ac:dyDescent="0.3">
      <c r="A11" s="10"/>
      <c r="B11" s="52" t="s">
        <v>36</v>
      </c>
      <c r="C11" s="18"/>
      <c r="D11" s="18"/>
      <c r="E11" s="18"/>
      <c r="F11" s="53" t="s">
        <v>33</v>
      </c>
      <c r="G11" s="18"/>
      <c r="H11" s="18"/>
      <c r="I11" s="10"/>
    </row>
    <row r="12" spans="1:9" s="31" customFormat="1" ht="24" customHeight="1" x14ac:dyDescent="0.3">
      <c r="A12" s="8"/>
      <c r="B12" s="45">
        <f t="array" ref="B12:H12">DaysAndWeeks+DATE(CalendarYear,3,1)-WEEKDAY(DATE(CalendarYear,3,1),(週の始まり="月曜日")+1)+29</f>
        <v>45739</v>
      </c>
      <c r="C12" s="45">
        <v>45740</v>
      </c>
      <c r="D12" s="45">
        <v>45741</v>
      </c>
      <c r="E12" s="45">
        <v>45742</v>
      </c>
      <c r="F12" s="45">
        <v>45743</v>
      </c>
      <c r="G12" s="45">
        <v>45744</v>
      </c>
      <c r="H12" s="45">
        <v>45745</v>
      </c>
      <c r="I12" s="8"/>
    </row>
    <row r="13" spans="1:9" s="32" customFormat="1" ht="56.1" customHeight="1" x14ac:dyDescent="0.3">
      <c r="A13" s="10"/>
      <c r="B13" s="17"/>
      <c r="C13" s="17"/>
      <c r="D13" s="17"/>
      <c r="E13" s="51" t="s">
        <v>31</v>
      </c>
      <c r="F13" s="17"/>
      <c r="G13" s="17"/>
      <c r="H13" s="17"/>
      <c r="I13" s="10"/>
    </row>
    <row r="14" spans="1:9" s="31" customFormat="1" ht="24" customHeight="1" x14ac:dyDescent="0.3">
      <c r="A14" s="8"/>
      <c r="B14" s="44">
        <f t="array" ref="B14:C14">DaysAndWeeks+DATE(CalendarYear,3,1)-WEEKDAY(DATE(CalendarYear,3,1),(週の始まり="月曜日")+1)+36</f>
        <v>45746</v>
      </c>
      <c r="C14" s="44">
        <v>45747</v>
      </c>
      <c r="D14" s="62" t="s">
        <v>0</v>
      </c>
      <c r="E14" s="62"/>
      <c r="F14" s="62"/>
      <c r="G14" s="62"/>
      <c r="H14" s="63"/>
      <c r="I14" s="8"/>
    </row>
    <row r="15" spans="1:9" s="32" customFormat="1" ht="56.1" customHeight="1" x14ac:dyDescent="0.3">
      <c r="A15" s="10"/>
      <c r="B15" s="18"/>
      <c r="C15" s="18"/>
      <c r="D15" s="64" t="s">
        <v>35</v>
      </c>
      <c r="E15" s="65"/>
      <c r="F15" s="65"/>
      <c r="G15" s="65"/>
      <c r="H15" s="66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3 月の月間カレンダー" sqref="A1" xr:uid="{00000000-0002-0000-02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200-000001000000}"/>
    <dataValidation allowBlank="1" showInputMessage="1" showErrorMessage="1" prompt="曜日は自動的に決定されます" sqref="C3:H3" xr:uid="{00000000-0002-0000-02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2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200-000004000000}"/>
    <dataValidation allowBlank="1" showInputMessage="1" prompt="このセルに毎月のメモを入力します" sqref="D15:H15" xr:uid="{00000000-0002-0000-0200-000005000000}"/>
    <dataValidation allowBlank="1" showInputMessage="1" prompt="下のセルに毎月のメモを入力します" sqref="D14:H14" xr:uid="{00000000-0002-0000-02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200-000007000000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workbookViewId="0"/>
  </sheetViews>
  <sheetFormatPr defaultColWidth="8.90625" defaultRowHeight="15" x14ac:dyDescent="0.3"/>
  <cols>
    <col min="1" max="1" width="1.81640625" style="29" customWidth="1"/>
    <col min="2" max="8" width="16.81640625" style="29" customWidth="1"/>
    <col min="9" max="9" width="1.81640625" style="29" customWidth="1"/>
    <col min="10" max="10" width="8.81640625" style="29" customWidth="1"/>
    <col min="11" max="16384" width="8.90625" style="29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3">
      <c r="A2" s="1"/>
      <c r="B2" s="61" t="str">
        <f>CalendarYear&amp;"年"&amp;"4月"</f>
        <v>2025年4月</v>
      </c>
      <c r="C2" s="61"/>
      <c r="D2" s="61"/>
      <c r="E2" s="2"/>
      <c r="F2" s="2"/>
      <c r="G2" s="2"/>
      <c r="H2" s="3"/>
      <c r="I2" s="1"/>
    </row>
    <row r="3" spans="1:9" s="30" customFormat="1" ht="24" customHeight="1" x14ac:dyDescent="0.3">
      <c r="A3" s="4"/>
      <c r="B3" s="14" t="str">
        <f>週の始まり</f>
        <v>日曜日</v>
      </c>
      <c r="C3" s="15" t="str">
        <f t="shared" ref="C3:H3" si="0">TEXT(C4,"aaaa")</f>
        <v>月曜日</v>
      </c>
      <c r="D3" s="15" t="str">
        <f t="shared" si="0"/>
        <v>火曜日</v>
      </c>
      <c r="E3" s="15" t="str">
        <f t="shared" si="0"/>
        <v>水曜日</v>
      </c>
      <c r="F3" s="15" t="str">
        <f t="shared" si="0"/>
        <v>木曜日</v>
      </c>
      <c r="G3" s="15" t="str">
        <f t="shared" si="0"/>
        <v>金曜日</v>
      </c>
      <c r="H3" s="16" t="str">
        <f t="shared" si="0"/>
        <v>土曜日</v>
      </c>
      <c r="I3" s="4"/>
    </row>
    <row r="4" spans="1:9" s="31" customFormat="1" ht="24" customHeight="1" x14ac:dyDescent="0.3">
      <c r="A4" s="8"/>
      <c r="B4" s="43">
        <f t="array" ref="B4:H4">DaysAndWeeks+DATE(CalendarYear,4,1)-WEEKDAY(DATE(CalendarYear,4,1),(週の始まり="月曜日")+1)+1</f>
        <v>45746</v>
      </c>
      <c r="C4" s="43">
        <v>45747</v>
      </c>
      <c r="D4" s="43">
        <v>45748</v>
      </c>
      <c r="E4" s="43">
        <v>45749</v>
      </c>
      <c r="F4" s="43">
        <v>45750</v>
      </c>
      <c r="G4" s="43">
        <v>45751</v>
      </c>
      <c r="H4" s="43">
        <v>45752</v>
      </c>
      <c r="I4" s="8"/>
    </row>
    <row r="5" spans="1:9" s="32" customFormat="1" ht="56.1" customHeight="1" x14ac:dyDescent="0.3">
      <c r="A5" s="10"/>
      <c r="B5" s="17"/>
      <c r="C5" s="17"/>
      <c r="D5" s="17"/>
      <c r="E5" s="17"/>
      <c r="F5" s="17"/>
      <c r="G5" s="17"/>
      <c r="H5" s="17"/>
      <c r="I5" s="10"/>
    </row>
    <row r="6" spans="1:9" s="31" customFormat="1" ht="24" customHeight="1" x14ac:dyDescent="0.3">
      <c r="A6" s="8"/>
      <c r="B6" s="44">
        <f t="array" ref="B6:H6">DaysAndWeeks+DATE(CalendarYear,4,1)-WEEKDAY(DATE(CalendarYear,4,1),(週の始まり="月曜日")+1)+8</f>
        <v>45753</v>
      </c>
      <c r="C6" s="44">
        <v>45754</v>
      </c>
      <c r="D6" s="44">
        <v>45755</v>
      </c>
      <c r="E6" s="44">
        <v>45756</v>
      </c>
      <c r="F6" s="44">
        <v>45757</v>
      </c>
      <c r="G6" s="44">
        <v>45758</v>
      </c>
      <c r="H6" s="44">
        <v>45759</v>
      </c>
      <c r="I6" s="8"/>
    </row>
    <row r="7" spans="1:9" s="32" customFormat="1" ht="56.1" customHeight="1" x14ac:dyDescent="0.3">
      <c r="A7" s="10"/>
      <c r="B7" s="18"/>
      <c r="C7" s="18"/>
      <c r="D7" s="18"/>
      <c r="E7" s="18"/>
      <c r="F7" s="18"/>
      <c r="G7" s="18"/>
      <c r="H7" s="18"/>
      <c r="I7" s="10"/>
    </row>
    <row r="8" spans="1:9" s="31" customFormat="1" ht="24" customHeight="1" x14ac:dyDescent="0.3">
      <c r="A8" s="8"/>
      <c r="B8" s="45">
        <f t="array" ref="B8:H8">DaysAndWeeks+DATE(CalendarYear,4,1)-WEEKDAY(DATE(CalendarYear,4,1),(週の始まり="月曜日")+1)+15</f>
        <v>45760</v>
      </c>
      <c r="C8" s="45">
        <v>45761</v>
      </c>
      <c r="D8" s="45">
        <v>45762</v>
      </c>
      <c r="E8" s="45">
        <v>45763</v>
      </c>
      <c r="F8" s="45">
        <v>45764</v>
      </c>
      <c r="G8" s="45">
        <v>45765</v>
      </c>
      <c r="H8" s="45">
        <v>45766</v>
      </c>
      <c r="I8" s="8"/>
    </row>
    <row r="9" spans="1:9" s="32" customFormat="1" ht="56.1" customHeight="1" x14ac:dyDescent="0.3">
      <c r="A9" s="10"/>
      <c r="B9" s="17"/>
      <c r="C9" s="17"/>
      <c r="D9" s="17"/>
      <c r="E9" s="17"/>
      <c r="F9" s="17"/>
      <c r="G9" s="17"/>
      <c r="H9" s="17"/>
      <c r="I9" s="10"/>
    </row>
    <row r="10" spans="1:9" s="31" customFormat="1" ht="24" customHeight="1" x14ac:dyDescent="0.3">
      <c r="A10" s="8"/>
      <c r="B10" s="44">
        <f t="array" ref="B10:H10">DaysAndWeeks+DATE(CalendarYear,4,1)-WEEKDAY(DATE(CalendarYear,4,1),(週の始まり="月曜日")+1)+22</f>
        <v>45767</v>
      </c>
      <c r="C10" s="44">
        <v>45768</v>
      </c>
      <c r="D10" s="44">
        <v>45769</v>
      </c>
      <c r="E10" s="44">
        <v>45770</v>
      </c>
      <c r="F10" s="44">
        <v>45771</v>
      </c>
      <c r="G10" s="44">
        <v>45772</v>
      </c>
      <c r="H10" s="44">
        <v>45773</v>
      </c>
      <c r="I10" s="8"/>
    </row>
    <row r="11" spans="1:9" s="32" customFormat="1" ht="56.1" customHeight="1" x14ac:dyDescent="0.3">
      <c r="A11" s="10"/>
      <c r="B11" s="18"/>
      <c r="C11" s="18"/>
      <c r="D11" s="18"/>
      <c r="E11" s="18"/>
      <c r="F11" s="18"/>
      <c r="G11" s="18"/>
      <c r="H11" s="18"/>
      <c r="I11" s="10"/>
    </row>
    <row r="12" spans="1:9" s="31" customFormat="1" ht="24" customHeight="1" x14ac:dyDescent="0.3">
      <c r="A12" s="8"/>
      <c r="B12" s="45">
        <f t="array" ref="B12:H12">DaysAndWeeks+DATE(CalendarYear,4,1)-WEEKDAY(DATE(CalendarYear,4,1),(週の始まり="月曜日")+1)+29</f>
        <v>45774</v>
      </c>
      <c r="C12" s="45">
        <v>45775</v>
      </c>
      <c r="D12" s="45">
        <v>45776</v>
      </c>
      <c r="E12" s="45">
        <v>45777</v>
      </c>
      <c r="F12" s="45">
        <v>45778</v>
      </c>
      <c r="G12" s="45">
        <v>45779</v>
      </c>
      <c r="H12" s="45">
        <v>45780</v>
      </c>
      <c r="I12" s="8"/>
    </row>
    <row r="13" spans="1:9" s="32" customFormat="1" ht="56.1" customHeight="1" x14ac:dyDescent="0.3">
      <c r="A13" s="10"/>
      <c r="B13" s="17"/>
      <c r="C13" s="17"/>
      <c r="D13" s="17"/>
      <c r="E13" s="17"/>
      <c r="F13" s="17"/>
      <c r="G13" s="17"/>
      <c r="H13" s="17"/>
      <c r="I13" s="10"/>
    </row>
    <row r="14" spans="1:9" s="31" customFormat="1" ht="24" customHeight="1" x14ac:dyDescent="0.3">
      <c r="A14" s="8"/>
      <c r="B14" s="44">
        <f t="array" ref="B14:C14">DaysAndWeeks+DATE(CalendarYear,4,1)-WEEKDAY(DATE(CalendarYear,4,1),(週の始まり="月曜日")+1)+36</f>
        <v>45781</v>
      </c>
      <c r="C14" s="44">
        <v>45782</v>
      </c>
      <c r="D14" s="62" t="s">
        <v>0</v>
      </c>
      <c r="E14" s="62"/>
      <c r="F14" s="62"/>
      <c r="G14" s="62"/>
      <c r="H14" s="63"/>
      <c r="I14" s="8"/>
    </row>
    <row r="15" spans="1:9" s="32" customFormat="1" ht="56.1" customHeight="1" x14ac:dyDescent="0.3">
      <c r="A15" s="10"/>
      <c r="B15" s="18"/>
      <c r="C15" s="18"/>
      <c r="D15" s="65"/>
      <c r="E15" s="65"/>
      <c r="F15" s="65"/>
      <c r="G15" s="65"/>
      <c r="H15" s="66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3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300-000001000000}"/>
    <dataValidation allowBlank="1" showInputMessage="1" showErrorMessage="1" prompt="4 月の月間カレンダー" sqref="A1" xr:uid="{00000000-0002-0000-03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300-000003000000}"/>
    <dataValidation allowBlank="1" showInputMessage="1" prompt="下のセルに毎月のメモを入力します" sqref="D14:H14" xr:uid="{00000000-0002-0000-0300-000004000000}"/>
    <dataValidation allowBlank="1" showInputMessage="1" prompt="このセルに毎月のメモを入力します" sqref="D15:H15" xr:uid="{00000000-0002-0000-03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3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3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workbookViewId="0"/>
  </sheetViews>
  <sheetFormatPr defaultColWidth="8.90625" defaultRowHeight="15" x14ac:dyDescent="0.3"/>
  <cols>
    <col min="1" max="1" width="1.81640625" style="29" customWidth="1"/>
    <col min="2" max="8" width="16.81640625" style="29" customWidth="1"/>
    <col min="9" max="9" width="1.81640625" style="29" customWidth="1"/>
    <col min="10" max="10" width="8.81640625" style="29" customWidth="1"/>
    <col min="11" max="16384" width="8.90625" style="29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3">
      <c r="A2" s="1"/>
      <c r="B2" s="61" t="str">
        <f>CalendarYear&amp;"年"&amp;"5月"</f>
        <v>2025年5月</v>
      </c>
      <c r="C2" s="61"/>
      <c r="D2" s="61"/>
      <c r="E2" s="2"/>
      <c r="F2" s="2"/>
      <c r="G2" s="2"/>
      <c r="H2" s="3"/>
      <c r="I2" s="1"/>
    </row>
    <row r="3" spans="1:9" s="30" customFormat="1" ht="24" customHeight="1" x14ac:dyDescent="0.3">
      <c r="A3" s="4"/>
      <c r="B3" s="14" t="str">
        <f>週の始まり</f>
        <v>日曜日</v>
      </c>
      <c r="C3" s="15" t="str">
        <f t="shared" ref="C3:H3" si="0">TEXT(C4,"aaaa")</f>
        <v>月曜日</v>
      </c>
      <c r="D3" s="15" t="str">
        <f t="shared" si="0"/>
        <v>火曜日</v>
      </c>
      <c r="E3" s="15" t="str">
        <f t="shared" si="0"/>
        <v>水曜日</v>
      </c>
      <c r="F3" s="15" t="str">
        <f t="shared" si="0"/>
        <v>木曜日</v>
      </c>
      <c r="G3" s="15" t="str">
        <f t="shared" si="0"/>
        <v>金曜日</v>
      </c>
      <c r="H3" s="16" t="str">
        <f t="shared" si="0"/>
        <v>土曜日</v>
      </c>
      <c r="I3" s="4"/>
    </row>
    <row r="4" spans="1:9" s="31" customFormat="1" ht="24" customHeight="1" x14ac:dyDescent="0.3">
      <c r="A4" s="8"/>
      <c r="B4" s="43">
        <f t="array" ref="B4:H4">DaysAndWeeks+DATE(CalendarYear,5,1)-WEEKDAY(DATE(CalendarYear,5,1),(週の始まり="月曜日")+1)+1</f>
        <v>45774</v>
      </c>
      <c r="C4" s="43">
        <v>45775</v>
      </c>
      <c r="D4" s="43">
        <v>45776</v>
      </c>
      <c r="E4" s="43">
        <v>45777</v>
      </c>
      <c r="F4" s="43">
        <v>45778</v>
      </c>
      <c r="G4" s="43">
        <v>45779</v>
      </c>
      <c r="H4" s="43">
        <v>45780</v>
      </c>
      <c r="I4" s="8"/>
    </row>
    <row r="5" spans="1:9" s="32" customFormat="1" ht="56.1" customHeight="1" x14ac:dyDescent="0.3">
      <c r="A5" s="10"/>
      <c r="B5" s="17"/>
      <c r="C5" s="17"/>
      <c r="D5" s="17"/>
      <c r="E5" s="17"/>
      <c r="F5" s="17"/>
      <c r="G5" s="17"/>
      <c r="H5" s="17"/>
      <c r="I5" s="10"/>
    </row>
    <row r="6" spans="1:9" s="31" customFormat="1" ht="24" customHeight="1" x14ac:dyDescent="0.3">
      <c r="A6" s="8"/>
      <c r="B6" s="44">
        <f t="array" ref="B6:H6">DaysAndWeeks+DATE(CalendarYear,5,1)-WEEKDAY(DATE(CalendarYear,5,1),(週の始まり="月曜日")+1)+8</f>
        <v>45781</v>
      </c>
      <c r="C6" s="44">
        <v>45782</v>
      </c>
      <c r="D6" s="44">
        <v>45783</v>
      </c>
      <c r="E6" s="44">
        <v>45784</v>
      </c>
      <c r="F6" s="44">
        <v>45785</v>
      </c>
      <c r="G6" s="44">
        <v>45786</v>
      </c>
      <c r="H6" s="44">
        <v>45787</v>
      </c>
      <c r="I6" s="8"/>
    </row>
    <row r="7" spans="1:9" s="32" customFormat="1" ht="56.1" customHeight="1" x14ac:dyDescent="0.3">
      <c r="A7" s="10"/>
      <c r="B7" s="18"/>
      <c r="C7" s="18"/>
      <c r="D7" s="18"/>
      <c r="E7" s="18"/>
      <c r="F7" s="18"/>
      <c r="G7" s="18"/>
      <c r="H7" s="18"/>
      <c r="I7" s="10"/>
    </row>
    <row r="8" spans="1:9" s="31" customFormat="1" ht="24" customHeight="1" x14ac:dyDescent="0.3">
      <c r="A8" s="8"/>
      <c r="B8" s="45">
        <f t="array" ref="B8:H8">DaysAndWeeks+DATE(CalendarYear,5,1)-WEEKDAY(DATE(CalendarYear,5,1),(週の始まり="月曜日")+1)+15</f>
        <v>45788</v>
      </c>
      <c r="C8" s="45">
        <v>45789</v>
      </c>
      <c r="D8" s="45">
        <v>45790</v>
      </c>
      <c r="E8" s="45">
        <v>45791</v>
      </c>
      <c r="F8" s="45">
        <v>45792</v>
      </c>
      <c r="G8" s="45">
        <v>45793</v>
      </c>
      <c r="H8" s="45">
        <v>45794</v>
      </c>
      <c r="I8" s="8"/>
    </row>
    <row r="9" spans="1:9" s="32" customFormat="1" ht="56.1" customHeight="1" x14ac:dyDescent="0.3">
      <c r="A9" s="10"/>
      <c r="B9" s="17"/>
      <c r="C9" s="17"/>
      <c r="D9" s="17"/>
      <c r="E9" s="17"/>
      <c r="F9" s="17"/>
      <c r="G9" s="17"/>
      <c r="H9" s="17"/>
      <c r="I9" s="10"/>
    </row>
    <row r="10" spans="1:9" s="31" customFormat="1" ht="24" customHeight="1" x14ac:dyDescent="0.3">
      <c r="A10" s="8"/>
      <c r="B10" s="44">
        <f t="array" ref="B10:H10">DaysAndWeeks+DATE(CalendarYear,5,1)-WEEKDAY(DATE(CalendarYear,5,1),(週の始まり="月曜日")+1)+22</f>
        <v>45795</v>
      </c>
      <c r="C10" s="44">
        <v>45796</v>
      </c>
      <c r="D10" s="44">
        <v>45797</v>
      </c>
      <c r="E10" s="44">
        <v>45798</v>
      </c>
      <c r="F10" s="44">
        <v>45799</v>
      </c>
      <c r="G10" s="44">
        <v>45800</v>
      </c>
      <c r="H10" s="44">
        <v>45801</v>
      </c>
      <c r="I10" s="8"/>
    </row>
    <row r="11" spans="1:9" s="32" customFormat="1" ht="56.1" customHeight="1" x14ac:dyDescent="0.3">
      <c r="A11" s="10"/>
      <c r="B11" s="18"/>
      <c r="C11" s="18"/>
      <c r="D11" s="18"/>
      <c r="E11" s="18"/>
      <c r="F11" s="18"/>
      <c r="G11" s="18"/>
      <c r="H11" s="18"/>
      <c r="I11" s="10"/>
    </row>
    <row r="12" spans="1:9" s="31" customFormat="1" ht="24" customHeight="1" x14ac:dyDescent="0.3">
      <c r="A12" s="8"/>
      <c r="B12" s="45">
        <f t="array" ref="B12:H12">DaysAndWeeks+DATE(CalendarYear,5,1)-WEEKDAY(DATE(CalendarYear,5,1),(週の始まり="月曜日")+1)+29</f>
        <v>45802</v>
      </c>
      <c r="C12" s="45">
        <v>45803</v>
      </c>
      <c r="D12" s="45">
        <v>45804</v>
      </c>
      <c r="E12" s="45">
        <v>45805</v>
      </c>
      <c r="F12" s="45">
        <v>45806</v>
      </c>
      <c r="G12" s="45">
        <v>45807</v>
      </c>
      <c r="H12" s="45">
        <v>45808</v>
      </c>
      <c r="I12" s="8"/>
    </row>
    <row r="13" spans="1:9" s="32" customFormat="1" ht="56.1" customHeight="1" x14ac:dyDescent="0.3">
      <c r="A13" s="10"/>
      <c r="B13" s="17"/>
      <c r="C13" s="17"/>
      <c r="D13" s="17"/>
      <c r="E13" s="17"/>
      <c r="F13" s="17"/>
      <c r="G13" s="17"/>
      <c r="H13" s="17"/>
      <c r="I13" s="10"/>
    </row>
    <row r="14" spans="1:9" s="31" customFormat="1" ht="24" customHeight="1" x14ac:dyDescent="0.3">
      <c r="A14" s="8"/>
      <c r="B14" s="44">
        <f t="array" ref="B14:C14">DaysAndWeeks+DATE(CalendarYear,5,1)-WEEKDAY(DATE(CalendarYear,5,1),(週の始まり="月曜日")+1)+36</f>
        <v>45809</v>
      </c>
      <c r="C14" s="44">
        <v>45810</v>
      </c>
      <c r="D14" s="62" t="s">
        <v>0</v>
      </c>
      <c r="E14" s="62"/>
      <c r="F14" s="62"/>
      <c r="G14" s="62"/>
      <c r="H14" s="63"/>
      <c r="I14" s="8"/>
    </row>
    <row r="15" spans="1:9" s="32" customFormat="1" ht="56.1" customHeight="1" x14ac:dyDescent="0.3">
      <c r="A15" s="10"/>
      <c r="B15" s="18"/>
      <c r="C15" s="18"/>
      <c r="D15" s="65"/>
      <c r="E15" s="65"/>
      <c r="F15" s="65"/>
      <c r="G15" s="65"/>
      <c r="H15" s="66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4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400-000001000000}"/>
    <dataValidation allowBlank="1" showInputMessage="1" showErrorMessage="1" prompt="5 月の月間カレンダー" sqref="A1" xr:uid="{00000000-0002-0000-04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4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400-000004000000}"/>
    <dataValidation allowBlank="1" showInputMessage="1" prompt="このセルに毎月のメモを入力します" sqref="D15:H15" xr:uid="{00000000-0002-0000-0400-000005000000}"/>
    <dataValidation allowBlank="1" showInputMessage="1" prompt="下のセルに毎月のメモを入力します" sqref="D14:H14" xr:uid="{00000000-0002-0000-04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4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zoomScaleNormal="100" workbookViewId="0"/>
  </sheetViews>
  <sheetFormatPr defaultColWidth="8.90625" defaultRowHeight="15" x14ac:dyDescent="0.3"/>
  <cols>
    <col min="1" max="1" width="1.81640625" style="29" customWidth="1"/>
    <col min="2" max="8" width="16.81640625" style="29" customWidth="1"/>
    <col min="9" max="9" width="1.81640625" style="29" customWidth="1"/>
    <col min="10" max="10" width="8.81640625" style="29" customWidth="1"/>
    <col min="11" max="16384" width="8.90625" style="29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3">
      <c r="A2" s="1"/>
      <c r="B2" s="67" t="str">
        <f>CalendarYear&amp;"年"&amp;"6月"</f>
        <v>2025年6月</v>
      </c>
      <c r="C2" s="67"/>
      <c r="D2" s="67"/>
      <c r="E2" s="2"/>
      <c r="F2" s="2"/>
      <c r="G2" s="2"/>
      <c r="H2" s="3"/>
      <c r="I2" s="1"/>
    </row>
    <row r="3" spans="1:9" s="30" customFormat="1" ht="24" customHeight="1" x14ac:dyDescent="0.3">
      <c r="A3" s="4"/>
      <c r="B3" s="19" t="str">
        <f>週の始まり</f>
        <v>日曜日</v>
      </c>
      <c r="C3" s="20" t="str">
        <f t="shared" ref="C3:H3" si="0">TEXT(C4,"aaaa")</f>
        <v>月曜日</v>
      </c>
      <c r="D3" s="20" t="str">
        <f t="shared" si="0"/>
        <v>火曜日</v>
      </c>
      <c r="E3" s="20" t="str">
        <f t="shared" si="0"/>
        <v>水曜日</v>
      </c>
      <c r="F3" s="20" t="str">
        <f t="shared" si="0"/>
        <v>木曜日</v>
      </c>
      <c r="G3" s="20" t="str">
        <f t="shared" si="0"/>
        <v>金曜日</v>
      </c>
      <c r="H3" s="21" t="str">
        <f t="shared" si="0"/>
        <v>土曜日</v>
      </c>
      <c r="I3" s="4"/>
    </row>
    <row r="4" spans="1:9" s="31" customFormat="1" ht="24" customHeight="1" x14ac:dyDescent="0.3">
      <c r="A4" s="8"/>
      <c r="B4" s="40">
        <f t="array" ref="B4:H4">DaysAndWeeks+DATE(CalendarYear,6,1)-WEEKDAY(DATE(CalendarYear,6,1),(週の始まり="月曜日")+1)+1</f>
        <v>45809</v>
      </c>
      <c r="C4" s="40">
        <v>45810</v>
      </c>
      <c r="D4" s="40">
        <v>45811</v>
      </c>
      <c r="E4" s="40">
        <v>45812</v>
      </c>
      <c r="F4" s="40">
        <v>45813</v>
      </c>
      <c r="G4" s="40">
        <v>45814</v>
      </c>
      <c r="H4" s="40">
        <v>45815</v>
      </c>
      <c r="I4" s="8"/>
    </row>
    <row r="5" spans="1:9" s="32" customFormat="1" ht="56.1" customHeight="1" x14ac:dyDescent="0.3">
      <c r="A5" s="10"/>
      <c r="B5" s="22"/>
      <c r="C5" s="22"/>
      <c r="D5" s="22"/>
      <c r="E5" s="22"/>
      <c r="F5" s="22"/>
      <c r="G5" s="22"/>
      <c r="H5" s="22"/>
      <c r="I5" s="10"/>
    </row>
    <row r="6" spans="1:9" s="31" customFormat="1" ht="24" customHeight="1" x14ac:dyDescent="0.3">
      <c r="A6" s="8"/>
      <c r="B6" s="41">
        <f t="array" ref="B6:H6">DaysAndWeeks+DATE(CalendarYear,6,1)-WEEKDAY(DATE(CalendarYear,6,1),(週の始まり="月曜日")+1)+8</f>
        <v>45816</v>
      </c>
      <c r="C6" s="41">
        <v>45817</v>
      </c>
      <c r="D6" s="41">
        <v>45818</v>
      </c>
      <c r="E6" s="41">
        <v>45819</v>
      </c>
      <c r="F6" s="41">
        <v>45820</v>
      </c>
      <c r="G6" s="41">
        <v>45821</v>
      </c>
      <c r="H6" s="41">
        <v>45822</v>
      </c>
      <c r="I6" s="8"/>
    </row>
    <row r="7" spans="1:9" s="32" customFormat="1" ht="56.1" customHeight="1" x14ac:dyDescent="0.3">
      <c r="A7" s="10"/>
      <c r="B7" s="23"/>
      <c r="C7" s="23"/>
      <c r="D7" s="23"/>
      <c r="E7" s="23"/>
      <c r="F7" s="23"/>
      <c r="G7" s="23"/>
      <c r="H7" s="23"/>
      <c r="I7" s="10"/>
    </row>
    <row r="8" spans="1:9" s="31" customFormat="1" ht="24" customHeight="1" x14ac:dyDescent="0.3">
      <c r="A8" s="8"/>
      <c r="B8" s="42">
        <f t="array" ref="B8:H8">DaysAndWeeks+DATE(CalendarYear,6,1)-WEEKDAY(DATE(CalendarYear,6,1),(週の始まり="月曜日")+1)+15</f>
        <v>45823</v>
      </c>
      <c r="C8" s="42">
        <v>45824</v>
      </c>
      <c r="D8" s="42">
        <v>45825</v>
      </c>
      <c r="E8" s="42">
        <v>45826</v>
      </c>
      <c r="F8" s="42">
        <v>45827</v>
      </c>
      <c r="G8" s="42">
        <v>45828</v>
      </c>
      <c r="H8" s="42">
        <v>45829</v>
      </c>
      <c r="I8" s="8"/>
    </row>
    <row r="9" spans="1:9" s="32" customFormat="1" ht="56.1" customHeight="1" x14ac:dyDescent="0.3">
      <c r="A9" s="10"/>
      <c r="B9" s="22"/>
      <c r="C9" s="22"/>
      <c r="D9" s="22"/>
      <c r="E9" s="22"/>
      <c r="F9" s="22"/>
      <c r="G9" s="22"/>
      <c r="H9" s="22"/>
      <c r="I9" s="10"/>
    </row>
    <row r="10" spans="1:9" s="31" customFormat="1" ht="24" customHeight="1" x14ac:dyDescent="0.3">
      <c r="A10" s="8"/>
      <c r="B10" s="41">
        <f t="array" ref="B10:H10">DaysAndWeeks+DATE(CalendarYear,6,1)-WEEKDAY(DATE(CalendarYear,6,1),(週の始まり="月曜日")+1)+22</f>
        <v>45830</v>
      </c>
      <c r="C10" s="41">
        <v>45831</v>
      </c>
      <c r="D10" s="41">
        <v>45832</v>
      </c>
      <c r="E10" s="41">
        <v>45833</v>
      </c>
      <c r="F10" s="41">
        <v>45834</v>
      </c>
      <c r="G10" s="41">
        <v>45835</v>
      </c>
      <c r="H10" s="41">
        <v>45836</v>
      </c>
      <c r="I10" s="8"/>
    </row>
    <row r="11" spans="1:9" s="32" customFormat="1" ht="56.1" customHeight="1" x14ac:dyDescent="0.3">
      <c r="A11" s="10"/>
      <c r="B11" s="23"/>
      <c r="C11" s="23"/>
      <c r="D11" s="23"/>
      <c r="E11" s="23"/>
      <c r="F11" s="23"/>
      <c r="G11" s="23"/>
      <c r="H11" s="23"/>
      <c r="I11" s="10"/>
    </row>
    <row r="12" spans="1:9" s="31" customFormat="1" ht="24" customHeight="1" x14ac:dyDescent="0.3">
      <c r="A12" s="8"/>
      <c r="B12" s="42">
        <f t="array" ref="B12:H12">DaysAndWeeks+DATE(CalendarYear,6,1)-WEEKDAY(DATE(CalendarYear,6,1),(週の始まり="月曜日")+1)+29</f>
        <v>45837</v>
      </c>
      <c r="C12" s="42">
        <v>45838</v>
      </c>
      <c r="D12" s="42">
        <v>45839</v>
      </c>
      <c r="E12" s="42">
        <v>45840</v>
      </c>
      <c r="F12" s="42">
        <v>45841</v>
      </c>
      <c r="G12" s="42">
        <v>45842</v>
      </c>
      <c r="H12" s="42">
        <v>45843</v>
      </c>
      <c r="I12" s="8"/>
    </row>
    <row r="13" spans="1:9" s="32" customFormat="1" ht="56.1" customHeight="1" x14ac:dyDescent="0.3">
      <c r="A13" s="10"/>
      <c r="B13" s="22"/>
      <c r="C13" s="22"/>
      <c r="D13" s="22"/>
      <c r="E13" s="22"/>
      <c r="F13" s="22"/>
      <c r="G13" s="22"/>
      <c r="H13" s="22"/>
      <c r="I13" s="10"/>
    </row>
    <row r="14" spans="1:9" s="31" customFormat="1" ht="24" customHeight="1" x14ac:dyDescent="0.3">
      <c r="A14" s="8"/>
      <c r="B14" s="41">
        <f t="array" ref="B14:C14">DaysAndWeeks+DATE(CalendarYear,6,1)-WEEKDAY(DATE(CalendarYear,6,1),(週の始まり="月曜日")+1)+36</f>
        <v>45844</v>
      </c>
      <c r="C14" s="41">
        <v>45845</v>
      </c>
      <c r="D14" s="68" t="s">
        <v>0</v>
      </c>
      <c r="E14" s="68"/>
      <c r="F14" s="68"/>
      <c r="G14" s="68"/>
      <c r="H14" s="69"/>
      <c r="I14" s="8"/>
    </row>
    <row r="15" spans="1:9" s="32" customFormat="1" ht="56.1" customHeight="1" x14ac:dyDescent="0.3">
      <c r="A15" s="10"/>
      <c r="B15" s="23"/>
      <c r="C15" s="23"/>
      <c r="D15" s="70"/>
      <c r="E15" s="70"/>
      <c r="F15" s="70"/>
      <c r="G15" s="70"/>
      <c r="H15" s="71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500-000000000000}"/>
    <dataValidation allowBlank="1" showInputMessage="1" showErrorMessage="1" prompt="6 月の月間カレンダー" sqref="A1" xr:uid="{00000000-0002-0000-05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5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500-000003000000}"/>
    <dataValidation allowBlank="1" showInputMessage="1" prompt="下のセルに毎月のメモを入力します" sqref="D14:H14" xr:uid="{00000000-0002-0000-0500-000004000000}"/>
    <dataValidation allowBlank="1" showInputMessage="1" prompt="このセルに毎月のメモを入力します" sqref="D15:H15" xr:uid="{00000000-0002-0000-05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5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5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zoomScaleNormal="100" workbookViewId="0"/>
  </sheetViews>
  <sheetFormatPr defaultColWidth="8.90625" defaultRowHeight="15" x14ac:dyDescent="0.3"/>
  <cols>
    <col min="1" max="1" width="1.81640625" style="29" customWidth="1"/>
    <col min="2" max="8" width="16.81640625" style="29" customWidth="1"/>
    <col min="9" max="9" width="1.81640625" style="29" customWidth="1"/>
    <col min="10" max="10" width="8.81640625" style="29" customWidth="1"/>
    <col min="11" max="16384" width="8.90625" style="29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3">
      <c r="A2" s="1"/>
      <c r="B2" s="67" t="str">
        <f>CalendarYear&amp;"年"&amp;"7月"</f>
        <v>2025年7月</v>
      </c>
      <c r="C2" s="67"/>
      <c r="D2" s="67"/>
      <c r="E2" s="2"/>
      <c r="F2" s="2"/>
      <c r="G2" s="2"/>
      <c r="H2" s="3"/>
      <c r="I2" s="1"/>
    </row>
    <row r="3" spans="1:9" s="30" customFormat="1" ht="24" customHeight="1" x14ac:dyDescent="0.3">
      <c r="A3" s="4"/>
      <c r="B3" s="19" t="str">
        <f>週の始まり</f>
        <v>日曜日</v>
      </c>
      <c r="C3" s="20" t="str">
        <f t="shared" ref="C3:H3" si="0">TEXT(C4,"aaaa")</f>
        <v>月曜日</v>
      </c>
      <c r="D3" s="20" t="str">
        <f t="shared" si="0"/>
        <v>火曜日</v>
      </c>
      <c r="E3" s="20" t="str">
        <f t="shared" si="0"/>
        <v>水曜日</v>
      </c>
      <c r="F3" s="20" t="str">
        <f t="shared" si="0"/>
        <v>木曜日</v>
      </c>
      <c r="G3" s="20" t="str">
        <f t="shared" si="0"/>
        <v>金曜日</v>
      </c>
      <c r="H3" s="21" t="str">
        <f t="shared" si="0"/>
        <v>土曜日</v>
      </c>
      <c r="I3" s="4"/>
    </row>
    <row r="4" spans="1:9" s="31" customFormat="1" ht="24" customHeight="1" x14ac:dyDescent="0.3">
      <c r="A4" s="8"/>
      <c r="B4" s="40">
        <f t="array" ref="B4:H4">DaysAndWeeks+DATE(CalendarYear,7,1)-WEEKDAY(DATE(CalendarYear,7,1),(週の始まり="月曜日")+1)+1</f>
        <v>45837</v>
      </c>
      <c r="C4" s="40">
        <v>45838</v>
      </c>
      <c r="D4" s="40">
        <v>45839</v>
      </c>
      <c r="E4" s="40">
        <v>45840</v>
      </c>
      <c r="F4" s="40">
        <v>45841</v>
      </c>
      <c r="G4" s="40">
        <v>45842</v>
      </c>
      <c r="H4" s="40">
        <v>45843</v>
      </c>
      <c r="I4" s="8"/>
    </row>
    <row r="5" spans="1:9" s="32" customFormat="1" ht="56.1" customHeight="1" x14ac:dyDescent="0.3">
      <c r="A5" s="10"/>
      <c r="B5" s="22"/>
      <c r="C5" s="22"/>
      <c r="D5" s="22"/>
      <c r="E5" s="22"/>
      <c r="F5" s="22"/>
      <c r="G5" s="22"/>
      <c r="H5" s="22"/>
      <c r="I5" s="10"/>
    </row>
    <row r="6" spans="1:9" s="31" customFormat="1" ht="24" customHeight="1" x14ac:dyDescent="0.3">
      <c r="A6" s="8"/>
      <c r="B6" s="41">
        <f t="array" ref="B6:H6">DaysAndWeeks+DATE(CalendarYear,7,1)-WEEKDAY(DATE(CalendarYear,7,1),(週の始まり="月曜日")+1)+8</f>
        <v>45844</v>
      </c>
      <c r="C6" s="41">
        <v>45845</v>
      </c>
      <c r="D6" s="41">
        <v>45846</v>
      </c>
      <c r="E6" s="41">
        <v>45847</v>
      </c>
      <c r="F6" s="41">
        <v>45848</v>
      </c>
      <c r="G6" s="41">
        <v>45849</v>
      </c>
      <c r="H6" s="41">
        <v>45850</v>
      </c>
      <c r="I6" s="8"/>
    </row>
    <row r="7" spans="1:9" s="32" customFormat="1" ht="56.1" customHeight="1" x14ac:dyDescent="0.3">
      <c r="A7" s="10"/>
      <c r="B7" s="23"/>
      <c r="C7" s="23"/>
      <c r="D7" s="23"/>
      <c r="E7" s="23"/>
      <c r="F7" s="23"/>
      <c r="G7" s="23"/>
      <c r="H7" s="23"/>
      <c r="I7" s="10"/>
    </row>
    <row r="8" spans="1:9" s="31" customFormat="1" ht="24" customHeight="1" x14ac:dyDescent="0.3">
      <c r="A8" s="8"/>
      <c r="B8" s="42">
        <f t="array" ref="B8:H8">DaysAndWeeks+DATE(CalendarYear,7,1)-WEEKDAY(DATE(CalendarYear,7,1),(週の始まり="月曜日")+1)+15</f>
        <v>45851</v>
      </c>
      <c r="C8" s="42">
        <v>45852</v>
      </c>
      <c r="D8" s="42">
        <v>45853</v>
      </c>
      <c r="E8" s="42">
        <v>45854</v>
      </c>
      <c r="F8" s="42">
        <v>45855</v>
      </c>
      <c r="G8" s="42">
        <v>45856</v>
      </c>
      <c r="H8" s="42">
        <v>45857</v>
      </c>
      <c r="I8" s="8"/>
    </row>
    <row r="9" spans="1:9" s="32" customFormat="1" ht="56.1" customHeight="1" x14ac:dyDescent="0.3">
      <c r="A9" s="10"/>
      <c r="B9" s="22"/>
      <c r="C9" s="22"/>
      <c r="D9" s="22"/>
      <c r="E9" s="22"/>
      <c r="F9" s="22"/>
      <c r="G9" s="22"/>
      <c r="H9" s="22"/>
      <c r="I9" s="10"/>
    </row>
    <row r="10" spans="1:9" s="31" customFormat="1" ht="24" customHeight="1" x14ac:dyDescent="0.3">
      <c r="A10" s="8"/>
      <c r="B10" s="41">
        <f t="array" ref="B10:H10">DaysAndWeeks+DATE(CalendarYear,7,1)-WEEKDAY(DATE(CalendarYear,7,1),(週の始まり="月曜日")+1)+22</f>
        <v>45858</v>
      </c>
      <c r="C10" s="41">
        <v>45859</v>
      </c>
      <c r="D10" s="41">
        <v>45860</v>
      </c>
      <c r="E10" s="41">
        <v>45861</v>
      </c>
      <c r="F10" s="41">
        <v>45862</v>
      </c>
      <c r="G10" s="41">
        <v>45863</v>
      </c>
      <c r="H10" s="41">
        <v>45864</v>
      </c>
      <c r="I10" s="8"/>
    </row>
    <row r="11" spans="1:9" s="32" customFormat="1" ht="56.1" customHeight="1" x14ac:dyDescent="0.3">
      <c r="A11" s="10"/>
      <c r="B11" s="23"/>
      <c r="C11" s="23"/>
      <c r="D11" s="23"/>
      <c r="E11" s="23"/>
      <c r="F11" s="23"/>
      <c r="G11" s="23"/>
      <c r="H11" s="23"/>
      <c r="I11" s="10"/>
    </row>
    <row r="12" spans="1:9" s="31" customFormat="1" ht="24" customHeight="1" x14ac:dyDescent="0.3">
      <c r="A12" s="8"/>
      <c r="B12" s="42">
        <f t="array" ref="B12:H12">DaysAndWeeks+DATE(CalendarYear,7,1)-WEEKDAY(DATE(CalendarYear,7,1),(週の始まり="月曜日")+1)+29</f>
        <v>45865</v>
      </c>
      <c r="C12" s="42">
        <v>45866</v>
      </c>
      <c r="D12" s="42">
        <v>45867</v>
      </c>
      <c r="E12" s="42">
        <v>45868</v>
      </c>
      <c r="F12" s="42">
        <v>45869</v>
      </c>
      <c r="G12" s="42">
        <v>45870</v>
      </c>
      <c r="H12" s="42">
        <v>45871</v>
      </c>
      <c r="I12" s="8"/>
    </row>
    <row r="13" spans="1:9" s="32" customFormat="1" ht="56.1" customHeight="1" x14ac:dyDescent="0.3">
      <c r="A13" s="10"/>
      <c r="B13" s="22"/>
      <c r="C13" s="22"/>
      <c r="D13" s="22"/>
      <c r="E13" s="22"/>
      <c r="F13" s="22"/>
      <c r="G13" s="22"/>
      <c r="H13" s="22"/>
      <c r="I13" s="10"/>
    </row>
    <row r="14" spans="1:9" s="31" customFormat="1" ht="24" customHeight="1" x14ac:dyDescent="0.3">
      <c r="A14" s="8"/>
      <c r="B14" s="41">
        <f t="array" ref="B14:C14">DaysAndWeeks+DATE(CalendarYear,7,1)-WEEKDAY(DATE(CalendarYear,7,1),(週の始まり="月曜日")+1)+36</f>
        <v>45872</v>
      </c>
      <c r="C14" s="41">
        <v>45873</v>
      </c>
      <c r="D14" s="68" t="s">
        <v>0</v>
      </c>
      <c r="E14" s="68"/>
      <c r="F14" s="68"/>
      <c r="G14" s="68"/>
      <c r="H14" s="69"/>
      <c r="I14" s="8"/>
    </row>
    <row r="15" spans="1:9" s="32" customFormat="1" ht="56.1" customHeight="1" x14ac:dyDescent="0.3">
      <c r="A15" s="10"/>
      <c r="B15" s="23"/>
      <c r="C15" s="23"/>
      <c r="D15" s="70"/>
      <c r="E15" s="70"/>
      <c r="F15" s="70"/>
      <c r="G15" s="70"/>
      <c r="H15" s="71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600-000000000000}"/>
    <dataValidation allowBlank="1" showInputMessage="1" showErrorMessage="1" prompt="7 月の月間カレンダー" sqref="A1" xr:uid="{00000000-0002-0000-06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6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6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600-000004000000}"/>
    <dataValidation allowBlank="1" showInputMessage="1" prompt="このセルに毎月のメモを入力します" sqref="D15:H15" xr:uid="{00000000-0002-0000-0600-000005000000}"/>
    <dataValidation allowBlank="1" showInputMessage="1" prompt="下のセルに毎月のメモを入力します" sqref="D14:H14" xr:uid="{00000000-0002-0000-06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6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workbookViewId="0"/>
  </sheetViews>
  <sheetFormatPr defaultColWidth="8.90625" defaultRowHeight="15" x14ac:dyDescent="0.3"/>
  <cols>
    <col min="1" max="1" width="1.81640625" style="29" customWidth="1"/>
    <col min="2" max="8" width="16.81640625" style="29" customWidth="1"/>
    <col min="9" max="9" width="1.81640625" style="29" customWidth="1"/>
    <col min="10" max="10" width="8.81640625" style="29" customWidth="1"/>
    <col min="11" max="16384" width="8.90625" style="29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3">
      <c r="A2" s="1"/>
      <c r="B2" s="67" t="str">
        <f>CalendarYear&amp;"年"&amp;"8月"</f>
        <v>2025年8月</v>
      </c>
      <c r="C2" s="67"/>
      <c r="D2" s="67"/>
      <c r="E2" s="2"/>
      <c r="F2" s="2"/>
      <c r="G2" s="2"/>
      <c r="H2" s="3"/>
      <c r="I2" s="1"/>
    </row>
    <row r="3" spans="1:9" s="30" customFormat="1" ht="24" customHeight="1" x14ac:dyDescent="0.3">
      <c r="A3" s="4"/>
      <c r="B3" s="19" t="str">
        <f>週の始まり</f>
        <v>日曜日</v>
      </c>
      <c r="C3" s="20" t="str">
        <f t="shared" ref="C3:H3" si="0">TEXT(C4,"aaaa")</f>
        <v>月曜日</v>
      </c>
      <c r="D3" s="20" t="str">
        <f t="shared" si="0"/>
        <v>火曜日</v>
      </c>
      <c r="E3" s="20" t="str">
        <f t="shared" si="0"/>
        <v>水曜日</v>
      </c>
      <c r="F3" s="20" t="str">
        <f t="shared" si="0"/>
        <v>木曜日</v>
      </c>
      <c r="G3" s="20" t="str">
        <f t="shared" si="0"/>
        <v>金曜日</v>
      </c>
      <c r="H3" s="21" t="str">
        <f t="shared" si="0"/>
        <v>土曜日</v>
      </c>
      <c r="I3" s="4"/>
    </row>
    <row r="4" spans="1:9" s="31" customFormat="1" ht="24" customHeight="1" x14ac:dyDescent="0.3">
      <c r="A4" s="8"/>
      <c r="B4" s="40">
        <f t="array" ref="B4:H4">DaysAndWeeks+DATE(CalendarYear,8,1)-WEEKDAY(DATE(CalendarYear,8,1),(週の始まり="月曜日")+1)+1</f>
        <v>45865</v>
      </c>
      <c r="C4" s="40">
        <v>45866</v>
      </c>
      <c r="D4" s="40">
        <v>45867</v>
      </c>
      <c r="E4" s="40">
        <v>45868</v>
      </c>
      <c r="F4" s="40">
        <v>45869</v>
      </c>
      <c r="G4" s="40">
        <v>45870</v>
      </c>
      <c r="H4" s="40">
        <v>45871</v>
      </c>
      <c r="I4" s="8"/>
    </row>
    <row r="5" spans="1:9" s="32" customFormat="1" ht="56.1" customHeight="1" x14ac:dyDescent="0.3">
      <c r="A5" s="10"/>
      <c r="B5" s="22"/>
      <c r="C5" s="22"/>
      <c r="D5" s="22"/>
      <c r="E5" s="22"/>
      <c r="F5" s="22"/>
      <c r="G5" s="22"/>
      <c r="H5" s="22"/>
      <c r="I5" s="10"/>
    </row>
    <row r="6" spans="1:9" s="31" customFormat="1" ht="24" customHeight="1" x14ac:dyDescent="0.3">
      <c r="A6" s="8"/>
      <c r="B6" s="41">
        <f t="array" ref="B6:H6">DaysAndWeeks+DATE(CalendarYear,8,1)-WEEKDAY(DATE(CalendarYear,8,1),(週の始まり="月曜日")+1)+8</f>
        <v>45872</v>
      </c>
      <c r="C6" s="41">
        <v>45873</v>
      </c>
      <c r="D6" s="41">
        <v>45874</v>
      </c>
      <c r="E6" s="41">
        <v>45875</v>
      </c>
      <c r="F6" s="41">
        <v>45876</v>
      </c>
      <c r="G6" s="41">
        <v>45877</v>
      </c>
      <c r="H6" s="41">
        <v>45878</v>
      </c>
      <c r="I6" s="8"/>
    </row>
    <row r="7" spans="1:9" s="32" customFormat="1" ht="56.1" customHeight="1" x14ac:dyDescent="0.3">
      <c r="A7" s="10"/>
      <c r="B7" s="23"/>
      <c r="C7" s="23"/>
      <c r="D7" s="23"/>
      <c r="E7" s="23"/>
      <c r="F7" s="23"/>
      <c r="G7" s="23"/>
      <c r="H7" s="23"/>
      <c r="I7" s="10"/>
    </row>
    <row r="8" spans="1:9" s="31" customFormat="1" ht="24" customHeight="1" x14ac:dyDescent="0.3">
      <c r="A8" s="8"/>
      <c r="B8" s="42">
        <f t="array" ref="B8:H8">DaysAndWeeks+DATE(CalendarYear,8,1)-WEEKDAY(DATE(CalendarYear,8,1),(週の始まり="月曜日")+1)+15</f>
        <v>45879</v>
      </c>
      <c r="C8" s="42">
        <v>45880</v>
      </c>
      <c r="D8" s="42">
        <v>45881</v>
      </c>
      <c r="E8" s="42">
        <v>45882</v>
      </c>
      <c r="F8" s="42">
        <v>45883</v>
      </c>
      <c r="G8" s="42">
        <v>45884</v>
      </c>
      <c r="H8" s="42">
        <v>45885</v>
      </c>
      <c r="I8" s="8"/>
    </row>
    <row r="9" spans="1:9" s="32" customFormat="1" ht="56.1" customHeight="1" x14ac:dyDescent="0.3">
      <c r="A9" s="10"/>
      <c r="B9" s="22"/>
      <c r="C9" s="22"/>
      <c r="D9" s="22"/>
      <c r="E9" s="22"/>
      <c r="F9" s="22"/>
      <c r="G9" s="22"/>
      <c r="H9" s="22"/>
      <c r="I9" s="10"/>
    </row>
    <row r="10" spans="1:9" s="31" customFormat="1" ht="24" customHeight="1" x14ac:dyDescent="0.3">
      <c r="A10" s="8"/>
      <c r="B10" s="41">
        <f t="array" ref="B10:H10">DaysAndWeeks+DATE(CalendarYear,8,1)-WEEKDAY(DATE(CalendarYear,8,1),(週の始まり="月曜日")+1)+22</f>
        <v>45886</v>
      </c>
      <c r="C10" s="41">
        <v>45887</v>
      </c>
      <c r="D10" s="41">
        <v>45888</v>
      </c>
      <c r="E10" s="41">
        <v>45889</v>
      </c>
      <c r="F10" s="41">
        <v>45890</v>
      </c>
      <c r="G10" s="41">
        <v>45891</v>
      </c>
      <c r="H10" s="41">
        <v>45892</v>
      </c>
      <c r="I10" s="8"/>
    </row>
    <row r="11" spans="1:9" s="32" customFormat="1" ht="56.1" customHeight="1" x14ac:dyDescent="0.3">
      <c r="A11" s="10"/>
      <c r="B11" s="23"/>
      <c r="C11" s="23"/>
      <c r="D11" s="23"/>
      <c r="E11" s="23"/>
      <c r="F11" s="23"/>
      <c r="G11" s="23"/>
      <c r="H11" s="23"/>
      <c r="I11" s="10"/>
    </row>
    <row r="12" spans="1:9" s="31" customFormat="1" ht="24" customHeight="1" x14ac:dyDescent="0.3">
      <c r="A12" s="8"/>
      <c r="B12" s="42">
        <f t="array" ref="B12:H12">DaysAndWeeks+DATE(CalendarYear,8,1)-WEEKDAY(DATE(CalendarYear,8,1),(週の始まり="月曜日")+1)+29</f>
        <v>45893</v>
      </c>
      <c r="C12" s="42">
        <v>45894</v>
      </c>
      <c r="D12" s="42">
        <v>45895</v>
      </c>
      <c r="E12" s="42">
        <v>45896</v>
      </c>
      <c r="F12" s="42">
        <v>45897</v>
      </c>
      <c r="G12" s="42">
        <v>45898</v>
      </c>
      <c r="H12" s="42">
        <v>45899</v>
      </c>
      <c r="I12" s="8"/>
    </row>
    <row r="13" spans="1:9" s="32" customFormat="1" ht="56.1" customHeight="1" x14ac:dyDescent="0.3">
      <c r="A13" s="10"/>
      <c r="B13" s="22"/>
      <c r="C13" s="22"/>
      <c r="D13" s="22"/>
      <c r="E13" s="22"/>
      <c r="F13" s="22"/>
      <c r="G13" s="22"/>
      <c r="H13" s="22"/>
      <c r="I13" s="10"/>
    </row>
    <row r="14" spans="1:9" s="31" customFormat="1" ht="24" customHeight="1" x14ac:dyDescent="0.3">
      <c r="A14" s="8"/>
      <c r="B14" s="41">
        <f t="array" ref="B14:C14">DaysAndWeeks+DATE(CalendarYear,8,1)-WEEKDAY(DATE(CalendarYear,8,1),(週の始まり="月曜日")+1)+36</f>
        <v>45900</v>
      </c>
      <c r="C14" s="41">
        <v>45901</v>
      </c>
      <c r="D14" s="68" t="s">
        <v>0</v>
      </c>
      <c r="E14" s="68"/>
      <c r="F14" s="68"/>
      <c r="G14" s="68"/>
      <c r="H14" s="69"/>
      <c r="I14" s="8"/>
    </row>
    <row r="15" spans="1:9" s="32" customFormat="1" ht="56.1" customHeight="1" x14ac:dyDescent="0.3">
      <c r="A15" s="10"/>
      <c r="B15" s="23"/>
      <c r="C15" s="23"/>
      <c r="D15" s="70"/>
      <c r="E15" s="70"/>
      <c r="F15" s="70"/>
      <c r="G15" s="70"/>
      <c r="H15" s="71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7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700-000001000000}"/>
    <dataValidation allowBlank="1" showInputMessage="1" showErrorMessage="1" prompt="8 月の月間カレンダー" sqref="A1" xr:uid="{00000000-0002-0000-07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700-000003000000}"/>
    <dataValidation allowBlank="1" showInputMessage="1" prompt="下のセルに毎月のメモを入力します" sqref="D14:H14" xr:uid="{00000000-0002-0000-0700-000004000000}"/>
    <dataValidation allowBlank="1" showInputMessage="1" prompt="このセルに毎月のメモを入力します" sqref="D15:H15" xr:uid="{00000000-0002-0000-07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7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7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zoomScaleNormal="100" workbookViewId="0"/>
  </sheetViews>
  <sheetFormatPr defaultColWidth="8.90625" defaultRowHeight="15" x14ac:dyDescent="0.3"/>
  <cols>
    <col min="1" max="1" width="1.81640625" style="29" customWidth="1"/>
    <col min="2" max="8" width="16.81640625" style="29" customWidth="1"/>
    <col min="9" max="9" width="1.81640625" style="29" customWidth="1"/>
    <col min="10" max="10" width="8.81640625" style="29" customWidth="1"/>
    <col min="11" max="16384" width="8.90625" style="29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3">
      <c r="A2" s="1"/>
      <c r="B2" s="72" t="str">
        <f>CalendarYear&amp;"年"&amp;"9月"</f>
        <v>2025年9月</v>
      </c>
      <c r="C2" s="72"/>
      <c r="D2" s="72"/>
      <c r="E2" s="2"/>
      <c r="F2" s="2"/>
      <c r="G2" s="2"/>
      <c r="H2" s="3"/>
      <c r="I2" s="1"/>
    </row>
    <row r="3" spans="1:9" s="30" customFormat="1" ht="24" customHeight="1" x14ac:dyDescent="0.3">
      <c r="A3" s="4"/>
      <c r="B3" s="24" t="str">
        <f>週の始まり</f>
        <v>日曜日</v>
      </c>
      <c r="C3" s="25" t="str">
        <f t="shared" ref="C3:H3" si="0">TEXT(C4,"aaaa")</f>
        <v>月曜日</v>
      </c>
      <c r="D3" s="25" t="str">
        <f t="shared" si="0"/>
        <v>火曜日</v>
      </c>
      <c r="E3" s="25" t="str">
        <f t="shared" si="0"/>
        <v>水曜日</v>
      </c>
      <c r="F3" s="25" t="str">
        <f t="shared" si="0"/>
        <v>木曜日</v>
      </c>
      <c r="G3" s="25" t="str">
        <f t="shared" si="0"/>
        <v>金曜日</v>
      </c>
      <c r="H3" s="26" t="str">
        <f t="shared" si="0"/>
        <v>土曜日</v>
      </c>
      <c r="I3" s="4"/>
    </row>
    <row r="4" spans="1:9" s="31" customFormat="1" ht="24" customHeight="1" x14ac:dyDescent="0.3">
      <c r="A4" s="8"/>
      <c r="B4" s="37">
        <f t="array" ref="B4:H4">DaysAndWeeks+DATE(CalendarYear,9,1)-WEEKDAY(DATE(CalendarYear,9,1),(週の始まり="月曜日")+1)+1</f>
        <v>45900</v>
      </c>
      <c r="C4" s="37">
        <v>45901</v>
      </c>
      <c r="D4" s="37">
        <v>45902</v>
      </c>
      <c r="E4" s="37">
        <v>45903</v>
      </c>
      <c r="F4" s="37">
        <v>45904</v>
      </c>
      <c r="G4" s="37">
        <v>45905</v>
      </c>
      <c r="H4" s="37">
        <v>45906</v>
      </c>
      <c r="I4" s="8"/>
    </row>
    <row r="5" spans="1:9" s="32" customFormat="1" ht="56.1" customHeight="1" x14ac:dyDescent="0.3">
      <c r="A5" s="10"/>
      <c r="B5" s="27"/>
      <c r="C5" s="27"/>
      <c r="D5" s="27"/>
      <c r="E5" s="27"/>
      <c r="F5" s="27"/>
      <c r="G5" s="27"/>
      <c r="H5" s="27"/>
      <c r="I5" s="10"/>
    </row>
    <row r="6" spans="1:9" s="31" customFormat="1" ht="24" customHeight="1" x14ac:dyDescent="0.3">
      <c r="A6" s="8"/>
      <c r="B6" s="38">
        <f t="array" ref="B6:H6">DaysAndWeeks+DATE(CalendarYear,9,1)-WEEKDAY(DATE(CalendarYear,9,1),(週の始まり="月曜日")+1)+8</f>
        <v>45907</v>
      </c>
      <c r="C6" s="38">
        <v>45908</v>
      </c>
      <c r="D6" s="38">
        <v>45909</v>
      </c>
      <c r="E6" s="38">
        <v>45910</v>
      </c>
      <c r="F6" s="38">
        <v>45911</v>
      </c>
      <c r="G6" s="38">
        <v>45912</v>
      </c>
      <c r="H6" s="38">
        <v>45913</v>
      </c>
      <c r="I6" s="8"/>
    </row>
    <row r="7" spans="1:9" s="32" customFormat="1" ht="56.1" customHeight="1" x14ac:dyDescent="0.3">
      <c r="A7" s="10"/>
      <c r="B7" s="28"/>
      <c r="C7" s="28"/>
      <c r="D7" s="28"/>
      <c r="E7" s="28"/>
      <c r="F7" s="28"/>
      <c r="G7" s="28"/>
      <c r="H7" s="28"/>
      <c r="I7" s="10"/>
    </row>
    <row r="8" spans="1:9" s="31" customFormat="1" ht="24" customHeight="1" x14ac:dyDescent="0.3">
      <c r="A8" s="8"/>
      <c r="B8" s="39">
        <f t="array" ref="B8:H8">DaysAndWeeks+DATE(CalendarYear,9,1)-WEEKDAY(DATE(CalendarYear,9,1),(週の始まり="月曜日")+1)+15</f>
        <v>45914</v>
      </c>
      <c r="C8" s="39">
        <v>45915</v>
      </c>
      <c r="D8" s="39">
        <v>45916</v>
      </c>
      <c r="E8" s="39">
        <v>45917</v>
      </c>
      <c r="F8" s="39">
        <v>45918</v>
      </c>
      <c r="G8" s="39">
        <v>45919</v>
      </c>
      <c r="H8" s="39">
        <v>45920</v>
      </c>
      <c r="I8" s="8"/>
    </row>
    <row r="9" spans="1:9" s="32" customFormat="1" ht="56.1" customHeight="1" x14ac:dyDescent="0.3">
      <c r="A9" s="10"/>
      <c r="B9" s="27"/>
      <c r="C9" s="27"/>
      <c r="D9" s="27"/>
      <c r="E9" s="27"/>
      <c r="F9" s="27"/>
      <c r="G9" s="27"/>
      <c r="H9" s="27"/>
      <c r="I9" s="10"/>
    </row>
    <row r="10" spans="1:9" s="31" customFormat="1" ht="24" customHeight="1" x14ac:dyDescent="0.3">
      <c r="A10" s="8"/>
      <c r="B10" s="38">
        <f t="array" ref="B10:H10">DaysAndWeeks+DATE(CalendarYear,9,1)-WEEKDAY(DATE(CalendarYear,9,1),(週の始まり="月曜日")+1)+22</f>
        <v>45921</v>
      </c>
      <c r="C10" s="38">
        <v>45922</v>
      </c>
      <c r="D10" s="38">
        <v>45923</v>
      </c>
      <c r="E10" s="38">
        <v>45924</v>
      </c>
      <c r="F10" s="38">
        <v>45925</v>
      </c>
      <c r="G10" s="38">
        <v>45926</v>
      </c>
      <c r="H10" s="38">
        <v>45927</v>
      </c>
      <c r="I10" s="8"/>
    </row>
    <row r="11" spans="1:9" s="32" customFormat="1" ht="56.1" customHeight="1" x14ac:dyDescent="0.3">
      <c r="A11" s="10"/>
      <c r="B11" s="28"/>
      <c r="C11" s="28"/>
      <c r="D11" s="28"/>
      <c r="E11" s="28"/>
      <c r="F11" s="28"/>
      <c r="G11" s="28"/>
      <c r="H11" s="28"/>
      <c r="I11" s="10"/>
    </row>
    <row r="12" spans="1:9" s="31" customFormat="1" ht="24" customHeight="1" x14ac:dyDescent="0.3">
      <c r="A12" s="8"/>
      <c r="B12" s="39">
        <f t="array" ref="B12:H12">DaysAndWeeks+DATE(CalendarYear,9,1)-WEEKDAY(DATE(CalendarYear,9,1),(週の始まり="月曜日")+1)+29</f>
        <v>45928</v>
      </c>
      <c r="C12" s="39">
        <v>45929</v>
      </c>
      <c r="D12" s="39">
        <v>45930</v>
      </c>
      <c r="E12" s="39">
        <v>45931</v>
      </c>
      <c r="F12" s="39">
        <v>45932</v>
      </c>
      <c r="G12" s="39">
        <v>45933</v>
      </c>
      <c r="H12" s="39">
        <v>45934</v>
      </c>
      <c r="I12" s="8"/>
    </row>
    <row r="13" spans="1:9" s="32" customFormat="1" ht="56.1" customHeight="1" x14ac:dyDescent="0.3">
      <c r="A13" s="10"/>
      <c r="B13" s="27"/>
      <c r="C13" s="27"/>
      <c r="D13" s="27"/>
      <c r="E13" s="27"/>
      <c r="F13" s="27"/>
      <c r="G13" s="27"/>
      <c r="H13" s="27"/>
      <c r="I13" s="10"/>
    </row>
    <row r="14" spans="1:9" s="31" customFormat="1" ht="24" customHeight="1" x14ac:dyDescent="0.3">
      <c r="A14" s="8"/>
      <c r="B14" s="38">
        <f t="array" ref="B14:C14">DaysAndWeeks+DATE(CalendarYear,9,1)-WEEKDAY(DATE(CalendarYear,9,1),(週の始まり="月曜日")+1)+36</f>
        <v>45935</v>
      </c>
      <c r="C14" s="38">
        <v>45936</v>
      </c>
      <c r="D14" s="73" t="s">
        <v>0</v>
      </c>
      <c r="E14" s="73"/>
      <c r="F14" s="73"/>
      <c r="G14" s="73"/>
      <c r="H14" s="74"/>
      <c r="I14" s="8"/>
    </row>
    <row r="15" spans="1:9" s="32" customFormat="1" ht="56.1" customHeight="1" x14ac:dyDescent="0.3">
      <c r="A15" s="10"/>
      <c r="B15" s="28"/>
      <c r="C15" s="28"/>
      <c r="D15" s="75"/>
      <c r="E15" s="75"/>
      <c r="F15" s="75"/>
      <c r="G15" s="75"/>
      <c r="H15" s="76"/>
      <c r="I15" s="10"/>
    </row>
  </sheetData>
  <mergeCells count="3">
    <mergeCell ref="B2:D2"/>
    <mergeCell ref="D14:H14"/>
    <mergeCell ref="D15:H15"/>
  </mergeCells>
  <phoneticPr fontId="33"/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8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800-000001000000}"/>
    <dataValidation allowBlank="1" showInputMessage="1" showErrorMessage="1" prompt="9 月の月間カレンダー" sqref="A1" xr:uid="{00000000-0002-0000-08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8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800-000004000000}"/>
    <dataValidation allowBlank="1" showInputMessage="1" prompt="このセルに毎月のメモを入力します" sqref="D15:H15" xr:uid="{00000000-0002-0000-0800-000005000000}"/>
    <dataValidation allowBlank="1" showInputMessage="1" prompt="下のセルに毎月のメモを入力します" sqref="D14:H14" xr:uid="{00000000-0002-0000-08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8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39</vt:i4>
      </vt:variant>
    </vt:vector>
  </HeadingPairs>
  <TitlesOfParts>
    <vt:vector size="51" baseType="lpstr">
      <vt:lpstr>1 月</vt:lpstr>
      <vt:lpstr>2 月</vt:lpstr>
      <vt:lpstr>3 月</vt:lpstr>
      <vt:lpstr>4 月</vt:lpstr>
      <vt:lpstr>5 月</vt:lpstr>
      <vt:lpstr>6 月</vt:lpstr>
      <vt:lpstr>7 月</vt:lpstr>
      <vt:lpstr>8 月</vt:lpstr>
      <vt:lpstr>9 月</vt:lpstr>
      <vt:lpstr>10 月</vt:lpstr>
      <vt:lpstr>11 月</vt:lpstr>
      <vt:lpstr>12 月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'1 月'!Print_Area</vt:lpstr>
      <vt:lpstr>'10 月'!Print_Area</vt:lpstr>
      <vt:lpstr>'11 月'!Print_Area</vt:lpstr>
      <vt:lpstr>'12 月'!Print_Area</vt:lpstr>
      <vt:lpstr>'2 月'!Print_Area</vt:lpstr>
      <vt:lpstr>'3 月'!Print_Area</vt:lpstr>
      <vt:lpstr>'4 月'!Print_Area</vt:lpstr>
      <vt:lpstr>'5 月'!Print_Area</vt:lpstr>
      <vt:lpstr>'6 月'!Print_Area</vt:lpstr>
      <vt:lpstr>'7 月'!Print_Area</vt:lpstr>
      <vt:lpstr>'8 月'!Print_Area</vt:lpstr>
      <vt:lpstr>'9 月'!Print_Area</vt:lpstr>
      <vt:lpstr>RowTitleRegion1..K3</vt:lpstr>
      <vt:lpstr>週の始まり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2025-02-13T08:54:59Z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